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6380" windowHeight="8190" tabRatio="987"/>
  </bookViews>
  <sheets>
    <sheet name="Informações Iniciais" sheetId="1" r:id="rId1"/>
    <sheet name="Anexo 1 - Pessoal" sheetId="2" r:id="rId2"/>
    <sheet name="Anexo 1 - 12M Pessoal" sheetId="3" r:id="rId3"/>
    <sheet name="Anexo 2 - Dívida" sheetId="4" r:id="rId4"/>
    <sheet name="Anexo 3 - Garantias" sheetId="5" r:id="rId5"/>
    <sheet name="Anexo 4 -Operações de Crédito " sheetId="6" r:id="rId6"/>
    <sheet name="Anexo 5 - Disponibilidade e RP" sheetId="7" r:id="rId7"/>
    <sheet name="Anexo 5.2 - Disp.e RP - Consórc" sheetId="8" r:id="rId8"/>
    <sheet name="Anexo 6 - Simplificado" sheetId="9" r:id="rId9"/>
    <sheet name="População 2015" sheetId="10" r:id="rId10"/>
    <sheet name="População 2016" sheetId="11" r:id="rId11"/>
  </sheets>
  <definedNames>
    <definedName name="HTML_CodePage">1252</definedName>
    <definedName name="HTML_Description">""</definedName>
    <definedName name="HTML_Email">""</definedName>
    <definedName name="HTML_Header">"Tabela"</definedName>
    <definedName name="HTML_LastUpdate">"16/03/98"</definedName>
    <definedName name="HTML_LineAfter">FALSE</definedName>
    <definedName name="HTML_LineBefore">FALSE</definedName>
    <definedName name="HTML_Name">"Rede Integrada"</definedName>
    <definedName name="HTML_OBDlg2">TRUE</definedName>
    <definedName name="HTML_OBDlg4">TRUE</definedName>
    <definedName name="HTML_OS">0</definedName>
    <definedName name="HTML_PathFile">"C:\internetemp\balpep1.htm"</definedName>
    <definedName name="HTML_Title">"Balpep11"</definedName>
    <definedName name="Planilha_1ÁreaTotal" localSheetId="2">(#REF!,#REF!)</definedName>
    <definedName name="Planilha_1ÁreaTotal" localSheetId="1">(#REF!,#REF!)</definedName>
    <definedName name="Planilha_1ÁreaTotal" localSheetId="6">(#REF!,#REF!)</definedName>
    <definedName name="Planilha_1ÁreaTotal" localSheetId="8">(#REF!,#REF!)</definedName>
    <definedName name="Planilha_1ÁreaTotal">(#REF!,#REF!)</definedName>
    <definedName name="Planilha_1CabGráfico" localSheetId="2">#REF!</definedName>
    <definedName name="Planilha_1CabGráfico" localSheetId="1">#REF!</definedName>
    <definedName name="Planilha_1CabGráfico" localSheetId="6">#REF!</definedName>
    <definedName name="Planilha_1CabGráfico" localSheetId="8">#REF!</definedName>
    <definedName name="Planilha_1CabGráfico">#REF!</definedName>
    <definedName name="Planilha_1TítCols" localSheetId="2">(#REF!,#REF!)</definedName>
    <definedName name="Planilha_1TítCols" localSheetId="1">(#REF!,#REF!)</definedName>
    <definedName name="Planilha_1TítCols" localSheetId="6">(#REF!,#REF!)</definedName>
    <definedName name="Planilha_1TítCols" localSheetId="8">(#REF!,#REF!)</definedName>
    <definedName name="Planilha_1TítCols">(#REF!,#REF!)</definedName>
    <definedName name="Planilha_1TítLins" localSheetId="2">#REF!</definedName>
    <definedName name="Planilha_1TítLins" localSheetId="1">#REF!</definedName>
    <definedName name="Planilha_1TítLins" localSheetId="6">#REF!</definedName>
    <definedName name="Planilha_1TítLins" localSheetId="8">#REF!</definedName>
    <definedName name="Planilha_1TítLins">#REF!</definedName>
    <definedName name="Planilha_2ÁreaTotal" localSheetId="2">(#REF!,#REF!)</definedName>
    <definedName name="Planilha_2ÁreaTotal" localSheetId="1">(#REF!,#REF!)</definedName>
    <definedName name="Planilha_2ÁreaTotal" localSheetId="6">(#REF!,#REF!)</definedName>
    <definedName name="Planilha_2ÁreaTotal">(#REF!,#REF!)</definedName>
    <definedName name="Planilha_2CabGráfico" localSheetId="2">#REF!</definedName>
    <definedName name="Planilha_2CabGráfico" localSheetId="1">#REF!</definedName>
    <definedName name="Planilha_2CabGráfico" localSheetId="6">#REF!</definedName>
    <definedName name="Planilha_2CabGráfico">#REF!</definedName>
    <definedName name="Planilha_2TítCols" localSheetId="2">(#REF!,#REF!)</definedName>
    <definedName name="Planilha_2TítCols" localSheetId="1">(#REF!,#REF!)</definedName>
    <definedName name="Planilha_2TítCols" localSheetId="6">(#REF!,#REF!)</definedName>
    <definedName name="Planilha_2TítCols">(#REF!,#REF!)</definedName>
    <definedName name="Planilha_2TítLins" localSheetId="2">#REF!</definedName>
    <definedName name="Planilha_2TítLins" localSheetId="1">#REF!</definedName>
    <definedName name="Planilha_2TítLins" localSheetId="6">#REF!</definedName>
    <definedName name="Planilha_2TítLins">#REF!</definedName>
    <definedName name="Planilha_3ÁreaTotal" localSheetId="2">(#REF!,#REF!)</definedName>
    <definedName name="Planilha_3ÁreaTotal" localSheetId="1">(#REF!,#REF!)</definedName>
    <definedName name="Planilha_3ÁreaTotal" localSheetId="6">(#REF!,#REF!)</definedName>
    <definedName name="Planilha_3ÁreaTotal">(#REF!,#REF!)</definedName>
    <definedName name="Planilha_3CabGráfico" localSheetId="2">#REF!</definedName>
    <definedName name="Planilha_3CabGráfico" localSheetId="1">#REF!</definedName>
    <definedName name="Planilha_3CabGráfico" localSheetId="6">#REF!</definedName>
    <definedName name="Planilha_3CabGráfico">#REF!</definedName>
    <definedName name="Planilha_3TítCols" localSheetId="2">(#REF!,#REF!)</definedName>
    <definedName name="Planilha_3TítCols" localSheetId="1">(#REF!,#REF!)</definedName>
    <definedName name="Planilha_3TítCols" localSheetId="6">(#REF!,#REF!)</definedName>
    <definedName name="Planilha_3TítCols">(#REF!,#REF!)</definedName>
    <definedName name="Planilha_3TítLins" localSheetId="2">#REF!</definedName>
    <definedName name="Planilha_3TítLins" localSheetId="1">#REF!</definedName>
    <definedName name="Planilha_3TítLins" localSheetId="6">#REF!</definedName>
    <definedName name="Planilha_3TítLins">#REF!</definedName>
    <definedName name="Planilha_4ÁreaTotal" localSheetId="2">(#REF!,#REF!)</definedName>
    <definedName name="Planilha_4ÁreaTotal" localSheetId="1">(#REF!,#REF!)</definedName>
    <definedName name="Planilha_4ÁreaTotal" localSheetId="6">(#REF!,#REF!)</definedName>
    <definedName name="Planilha_4ÁreaTotal">(#REF!,#REF!)</definedName>
    <definedName name="Planilha_4TítCols" localSheetId="2">(#REF!,#REF!)</definedName>
    <definedName name="Planilha_4TítCols" localSheetId="1">(#REF!,#REF!)</definedName>
    <definedName name="Planilha_4TítCols" localSheetId="6">(#REF!,#REF!)</definedName>
    <definedName name="Planilha_4TítCols">(#REF!,#REF!)</definedName>
    <definedName name="Print_Area" localSheetId="2">'Anexo 1 - 12M Pessoal'!$A$1:$O$39</definedName>
    <definedName name="Print_Area" localSheetId="1">('Anexo 1 - Pessoal'!$A$1:$G$38,'Anexo 1 - Pessoal'!$A$42:$I$52)</definedName>
    <definedName name="Print_Area" localSheetId="3">('Anexo 2 - Dívida'!$A$1:$D$55,'Anexo 2 - Dívida'!$A$58:$M$93)</definedName>
    <definedName name="Print_Area" localSheetId="4">'Anexo 3 - Garantias'!$A$1:$D$36</definedName>
    <definedName name="Print_Area" localSheetId="5">'Anexo 4 -Operações de Crédito '!$A$1:$D$55</definedName>
    <definedName name="Print_Area" localSheetId="6">'Anexo 5 - Disponibilidade e RP'!$A$1:$J$34</definedName>
    <definedName name="Print_Area" localSheetId="8">'Anexo 6 - Simplificado'!$A$1:$C$36</definedName>
    <definedName name="Print_Area" localSheetId="0">'Informações Iniciais'!$A$1:$B$22</definedName>
  </definedNames>
  <calcPr calcId="145621"/>
</workbook>
</file>

<file path=xl/calcChain.xml><?xml version="1.0" encoding="utf-8"?>
<calcChain xmlns="http://schemas.openxmlformats.org/spreadsheetml/2006/main">
  <c r="F30" i="2" l="1"/>
  <c r="F34" i="2"/>
  <c r="B16" i="9"/>
  <c r="B17" i="3"/>
  <c r="C17" i="3"/>
  <c r="D17" i="3"/>
  <c r="D27" i="3"/>
  <c r="E17" i="3"/>
  <c r="F17" i="3"/>
  <c r="F27" i="3"/>
  <c r="G17" i="3"/>
  <c r="H17" i="3"/>
  <c r="H27" i="3"/>
  <c r="I17" i="3"/>
  <c r="J17" i="3"/>
  <c r="J27" i="3"/>
  <c r="K17" i="3"/>
  <c r="L17" i="3"/>
  <c r="L27" i="3"/>
  <c r="M17" i="3"/>
  <c r="N22" i="3"/>
  <c r="N21" i="3"/>
  <c r="N23" i="3"/>
  <c r="N24" i="3"/>
  <c r="N25" i="3"/>
  <c r="N26" i="3"/>
  <c r="GA9" i="1"/>
  <c r="GA10" i="1"/>
  <c r="GA11" i="1"/>
  <c r="GA12" i="1"/>
  <c r="GA13" i="1"/>
  <c r="GA15" i="1"/>
  <c r="GA16" i="1"/>
  <c r="GA17" i="1"/>
  <c r="GA23" i="1"/>
  <c r="GA38" i="3"/>
  <c r="A28" i="3"/>
  <c r="GA19" i="1"/>
  <c r="GA20" i="1"/>
  <c r="GA21" i="1"/>
  <c r="GA22" i="1"/>
  <c r="C25" i="6"/>
  <c r="D25" i="6"/>
  <c r="C15" i="5"/>
  <c r="D15" i="5"/>
  <c r="B15" i="5"/>
  <c r="C22" i="5"/>
  <c r="D22" i="5"/>
  <c r="B22" i="5"/>
  <c r="C21" i="5"/>
  <c r="D21" i="5"/>
  <c r="B21" i="5"/>
  <c r="C41" i="4"/>
  <c r="D41" i="4"/>
  <c r="B41" i="4"/>
  <c r="D40" i="4"/>
  <c r="C40" i="4"/>
  <c r="B40" i="4"/>
  <c r="A3" i="3"/>
  <c r="A4" i="3"/>
  <c r="A8" i="3"/>
  <c r="P8" i="3"/>
  <c r="P9" i="3"/>
  <c r="O17" i="3"/>
  <c r="N18" i="3"/>
  <c r="F18" i="2"/>
  <c r="F17" i="2"/>
  <c r="F27" i="2"/>
  <c r="N19" i="3"/>
  <c r="N20" i="3"/>
  <c r="B21" i="3"/>
  <c r="B27" i="3"/>
  <c r="C21" i="3"/>
  <c r="D21" i="3"/>
  <c r="E21" i="3"/>
  <c r="F21" i="3"/>
  <c r="G21" i="3"/>
  <c r="H21" i="3"/>
  <c r="I21" i="3"/>
  <c r="J21" i="3"/>
  <c r="K21" i="3"/>
  <c r="L21" i="3"/>
  <c r="M21" i="3"/>
  <c r="O21" i="3"/>
  <c r="O27" i="3"/>
  <c r="C27" i="3"/>
  <c r="E27" i="3"/>
  <c r="G27" i="3"/>
  <c r="I27" i="3"/>
  <c r="K27" i="3"/>
  <c r="M27" i="3"/>
  <c r="F32" i="3"/>
  <c r="F32" i="2"/>
  <c r="F34" i="3"/>
  <c r="F35" i="3"/>
  <c r="M35" i="3"/>
  <c r="F36" i="3"/>
  <c r="M36" i="3"/>
  <c r="A3" i="2"/>
  <c r="A4" i="2"/>
  <c r="F19" i="2"/>
  <c r="F20" i="2"/>
  <c r="G18" i="2"/>
  <c r="G19" i="2"/>
  <c r="G20" i="2"/>
  <c r="G17" i="2"/>
  <c r="F22" i="2"/>
  <c r="F23" i="2"/>
  <c r="F24" i="2"/>
  <c r="F25" i="2"/>
  <c r="F26" i="2"/>
  <c r="F21" i="2"/>
  <c r="G22" i="2"/>
  <c r="G23" i="2"/>
  <c r="G24" i="2"/>
  <c r="G25" i="2"/>
  <c r="G26" i="2"/>
  <c r="G21" i="2"/>
  <c r="G27" i="2"/>
  <c r="F31" i="2"/>
  <c r="G34" i="2"/>
  <c r="G35" i="2"/>
  <c r="G36" i="2"/>
  <c r="F36" i="2"/>
  <c r="A3" i="4"/>
  <c r="A7" i="4"/>
  <c r="B15" i="4"/>
  <c r="B14" i="4"/>
  <c r="B12" i="4"/>
  <c r="B19" i="4"/>
  <c r="B22" i="4"/>
  <c r="C15" i="4"/>
  <c r="C19" i="4"/>
  <c r="C22" i="4"/>
  <c r="C14" i="4"/>
  <c r="C12" i="4"/>
  <c r="D15" i="4"/>
  <c r="D14" i="4"/>
  <c r="D12" i="4"/>
  <c r="D19" i="4"/>
  <c r="D22" i="4"/>
  <c r="B32" i="4"/>
  <c r="B31" i="4"/>
  <c r="B36" i="4"/>
  <c r="C32" i="4"/>
  <c r="C31" i="4"/>
  <c r="C36" i="4"/>
  <c r="D32" i="4"/>
  <c r="D31" i="4"/>
  <c r="D36" i="4"/>
  <c r="B38" i="4"/>
  <c r="C38" i="4"/>
  <c r="D38" i="4"/>
  <c r="B39" i="4"/>
  <c r="C39" i="4"/>
  <c r="D39" i="4"/>
  <c r="C42" i="4"/>
  <c r="B48" i="4"/>
  <c r="C48" i="4"/>
  <c r="D48" i="4"/>
  <c r="A3" i="5"/>
  <c r="A7" i="5"/>
  <c r="B12" i="5"/>
  <c r="C12" i="5"/>
  <c r="C18" i="5"/>
  <c r="D12" i="5"/>
  <c r="B18" i="5"/>
  <c r="D18" i="5"/>
  <c r="B20" i="5"/>
  <c r="C20" i="5"/>
  <c r="D20" i="5"/>
  <c r="B26" i="5"/>
  <c r="C26" i="5"/>
  <c r="D26" i="5"/>
  <c r="B29" i="5"/>
  <c r="C29" i="5"/>
  <c r="C32" i="5"/>
  <c r="D29" i="5"/>
  <c r="B32" i="5"/>
  <c r="D32" i="5"/>
  <c r="A3" i="6"/>
  <c r="A7" i="6"/>
  <c r="C15" i="6"/>
  <c r="D15" i="6"/>
  <c r="C19" i="6"/>
  <c r="C18" i="6"/>
  <c r="C31" i="6"/>
  <c r="D19" i="6"/>
  <c r="D18" i="6"/>
  <c r="D31" i="6"/>
  <c r="D36" i="6"/>
  <c r="C37" i="6"/>
  <c r="D37" i="6"/>
  <c r="C38" i="6"/>
  <c r="C39" i="6"/>
  <c r="D40" i="6"/>
  <c r="C41" i="6"/>
  <c r="C48" i="6"/>
  <c r="D48" i="6"/>
  <c r="A3" i="7"/>
  <c r="A4" i="7"/>
  <c r="A8" i="7"/>
  <c r="B15" i="7"/>
  <c r="B31" i="7"/>
  <c r="C15" i="7"/>
  <c r="D15" i="7"/>
  <c r="E15" i="7"/>
  <c r="F15" i="7"/>
  <c r="G15" i="7"/>
  <c r="H16" i="7"/>
  <c r="H15" i="7"/>
  <c r="H31" i="7"/>
  <c r="H17" i="7"/>
  <c r="H18" i="7"/>
  <c r="H19" i="7"/>
  <c r="H20" i="7"/>
  <c r="H21" i="7"/>
  <c r="H22" i="7"/>
  <c r="H23" i="7"/>
  <c r="H24" i="7"/>
  <c r="H25" i="7"/>
  <c r="H26" i="7"/>
  <c r="H27" i="7"/>
  <c r="H28" i="7"/>
  <c r="I15" i="7"/>
  <c r="J15" i="7"/>
  <c r="B29" i="7"/>
  <c r="C29" i="7"/>
  <c r="C31" i="7"/>
  <c r="D29" i="7"/>
  <c r="E29" i="7"/>
  <c r="E31" i="7"/>
  <c r="F29" i="7"/>
  <c r="G29" i="7"/>
  <c r="G31" i="7"/>
  <c r="H29" i="7"/>
  <c r="I29" i="7"/>
  <c r="I31" i="7"/>
  <c r="J29" i="7"/>
  <c r="D31" i="7"/>
  <c r="F31" i="7"/>
  <c r="J31" i="7"/>
  <c r="A3" i="8"/>
  <c r="A7" i="8"/>
  <c r="B14" i="8"/>
  <c r="C14" i="8"/>
  <c r="D14" i="8"/>
  <c r="E14" i="8"/>
  <c r="F14" i="8"/>
  <c r="G14" i="8"/>
  <c r="H15" i="8"/>
  <c r="H16" i="8"/>
  <c r="H17" i="8"/>
  <c r="H18" i="8"/>
  <c r="H14" i="8"/>
  <c r="H29" i="8"/>
  <c r="H19" i="8"/>
  <c r="H20" i="8"/>
  <c r="H21" i="8"/>
  <c r="H22" i="8"/>
  <c r="H23" i="8"/>
  <c r="H24" i="8"/>
  <c r="I14" i="8"/>
  <c r="J14" i="8"/>
  <c r="B25" i="8"/>
  <c r="C25" i="8"/>
  <c r="D25" i="8"/>
  <c r="E25" i="8"/>
  <c r="F25" i="8"/>
  <c r="G25" i="8"/>
  <c r="H25" i="8"/>
  <c r="I25" i="8"/>
  <c r="J25" i="8"/>
  <c r="B27" i="8"/>
  <c r="C27" i="8"/>
  <c r="C29" i="8"/>
  <c r="D27" i="8"/>
  <c r="E27" i="8"/>
  <c r="E29" i="8"/>
  <c r="F27" i="8"/>
  <c r="G27" i="8"/>
  <c r="G29" i="8"/>
  <c r="H27" i="8"/>
  <c r="I27" i="8"/>
  <c r="I29" i="8"/>
  <c r="J27" i="8"/>
  <c r="B29" i="8"/>
  <c r="D29" i="8"/>
  <c r="F29" i="8"/>
  <c r="J29" i="8"/>
  <c r="A3" i="9"/>
  <c r="A4" i="9"/>
  <c r="A8" i="9"/>
  <c r="B12" i="9"/>
  <c r="C20" i="9"/>
  <c r="C24" i="9"/>
  <c r="C28" i="9"/>
  <c r="C30" i="9"/>
  <c r="L5" i="1"/>
  <c r="L6" i="1"/>
  <c r="L7" i="1"/>
  <c r="A7" i="1"/>
  <c r="L227" i="10"/>
  <c r="M8" i="10"/>
  <c r="N8" i="10"/>
  <c r="M29" i="10"/>
  <c r="N29" i="10"/>
  <c r="M30" i="10"/>
  <c r="N30" i="10"/>
  <c r="M31" i="10"/>
  <c r="N31" i="10"/>
  <c r="M32" i="10"/>
  <c r="N32" i="10"/>
  <c r="M33" i="10"/>
  <c r="N33" i="10"/>
  <c r="M34" i="10"/>
  <c r="N34" i="10"/>
  <c r="M35" i="10"/>
  <c r="N35" i="10"/>
  <c r="M36" i="10"/>
  <c r="N36" i="10"/>
  <c r="M37" i="10"/>
  <c r="N37" i="10"/>
  <c r="M38" i="10"/>
  <c r="N38" i="10"/>
  <c r="M39" i="10"/>
  <c r="N39" i="10"/>
  <c r="M40" i="10"/>
  <c r="N40" i="10"/>
  <c r="M41" i="10"/>
  <c r="N41" i="10"/>
  <c r="M42" i="10"/>
  <c r="N42" i="10"/>
  <c r="M43" i="10"/>
  <c r="N43" i="10"/>
  <c r="M44" i="10"/>
  <c r="N44" i="10"/>
  <c r="M45" i="10"/>
  <c r="N45" i="10"/>
  <c r="M46" i="10"/>
  <c r="N46" i="10"/>
  <c r="M47" i="10"/>
  <c r="N47" i="10"/>
  <c r="M48" i="10"/>
  <c r="N48" i="10"/>
  <c r="M49" i="10"/>
  <c r="N49" i="10"/>
  <c r="M50" i="10"/>
  <c r="N50" i="10"/>
  <c r="M51" i="10"/>
  <c r="N51" i="10"/>
  <c r="M52" i="10"/>
  <c r="N52" i="10"/>
  <c r="M53" i="10"/>
  <c r="N53" i="10"/>
  <c r="M54" i="10"/>
  <c r="N54" i="10"/>
  <c r="M55" i="10"/>
  <c r="N55" i="10"/>
  <c r="M56" i="10"/>
  <c r="N56" i="10"/>
  <c r="M57" i="10"/>
  <c r="N57" i="10"/>
  <c r="M58" i="10"/>
  <c r="N58" i="10"/>
  <c r="M59" i="10"/>
  <c r="N59" i="10"/>
  <c r="M60" i="10"/>
  <c r="N60" i="10"/>
  <c r="M61" i="10"/>
  <c r="N61" i="10"/>
  <c r="M62" i="10"/>
  <c r="N62" i="10"/>
  <c r="M63" i="10"/>
  <c r="N63" i="10"/>
  <c r="M64" i="10"/>
  <c r="N64" i="10"/>
  <c r="M65" i="10"/>
  <c r="N65" i="10"/>
  <c r="M66" i="10"/>
  <c r="N66" i="10"/>
  <c r="M67" i="10"/>
  <c r="N67" i="10"/>
  <c r="M68" i="10"/>
  <c r="N68" i="10"/>
  <c r="M69" i="10"/>
  <c r="N69" i="10"/>
  <c r="M70" i="10"/>
  <c r="N70" i="10"/>
  <c r="M71" i="10"/>
  <c r="N71" i="10"/>
  <c r="M72" i="10"/>
  <c r="N72" i="10"/>
  <c r="M73" i="10"/>
  <c r="N73" i="10"/>
  <c r="M74" i="10"/>
  <c r="N74" i="10"/>
  <c r="M75" i="10"/>
  <c r="N75" i="10"/>
  <c r="M76" i="10"/>
  <c r="N76" i="10"/>
  <c r="M77" i="10"/>
  <c r="N77" i="10"/>
  <c r="M78" i="10"/>
  <c r="N78" i="10"/>
  <c r="M79" i="10"/>
  <c r="N79" i="10"/>
  <c r="M80" i="10"/>
  <c r="N80" i="10"/>
  <c r="M81" i="10"/>
  <c r="N81" i="10"/>
  <c r="M82" i="10"/>
  <c r="N82" i="10"/>
  <c r="M83" i="10"/>
  <c r="N83" i="10"/>
  <c r="M84" i="10"/>
  <c r="N84" i="10"/>
  <c r="M85" i="10"/>
  <c r="N85" i="10"/>
  <c r="M86" i="10"/>
  <c r="N86" i="10"/>
  <c r="M87" i="10"/>
  <c r="N87" i="10"/>
  <c r="M88" i="10"/>
  <c r="N88" i="10"/>
  <c r="M89" i="10"/>
  <c r="N89" i="10"/>
  <c r="M90" i="10"/>
  <c r="N90" i="10"/>
  <c r="M91" i="10"/>
  <c r="N91" i="10"/>
  <c r="M92" i="10"/>
  <c r="N92" i="10"/>
  <c r="M93" i="10"/>
  <c r="N93" i="10"/>
  <c r="M94" i="10"/>
  <c r="N94" i="10"/>
  <c r="M95" i="10"/>
  <c r="N95" i="10"/>
  <c r="M96" i="10"/>
  <c r="N96" i="10"/>
  <c r="M97" i="10"/>
  <c r="N97" i="10"/>
  <c r="M98" i="10"/>
  <c r="N98" i="10"/>
  <c r="M99" i="10"/>
  <c r="N99" i="10"/>
  <c r="M100" i="10"/>
  <c r="N100" i="10"/>
  <c r="M101" i="10"/>
  <c r="N101" i="10"/>
  <c r="M102" i="10"/>
  <c r="N102" i="10"/>
  <c r="M103" i="10"/>
  <c r="N103" i="10"/>
  <c r="M104" i="10"/>
  <c r="N104" i="10"/>
  <c r="M105" i="10"/>
  <c r="N105" i="10"/>
  <c r="M106" i="10"/>
  <c r="N106" i="10"/>
  <c r="M107" i="10"/>
  <c r="N107" i="10"/>
  <c r="M108" i="10"/>
  <c r="N108" i="10"/>
  <c r="M109" i="10"/>
  <c r="N109" i="10"/>
  <c r="M110" i="10"/>
  <c r="N110" i="10"/>
  <c r="M111" i="10"/>
  <c r="N111" i="10"/>
  <c r="M112" i="10"/>
  <c r="N112" i="10"/>
  <c r="M113" i="10"/>
  <c r="N113" i="10"/>
  <c r="M114" i="10"/>
  <c r="N114" i="10"/>
  <c r="M115" i="10"/>
  <c r="N115" i="10"/>
  <c r="M116" i="10"/>
  <c r="N116" i="10"/>
  <c r="M117" i="10"/>
  <c r="N117" i="10"/>
  <c r="M118" i="10"/>
  <c r="N118" i="10"/>
  <c r="M119" i="10"/>
  <c r="N119" i="10"/>
  <c r="M120" i="10"/>
  <c r="N120" i="10"/>
  <c r="M121" i="10"/>
  <c r="N121" i="10"/>
  <c r="M122" i="10"/>
  <c r="N122" i="10"/>
  <c r="M123" i="10"/>
  <c r="N123" i="10"/>
  <c r="M124" i="10"/>
  <c r="N124" i="10"/>
  <c r="M125" i="10"/>
  <c r="N125" i="10"/>
  <c r="M126" i="10"/>
  <c r="N126" i="10"/>
  <c r="M127" i="10"/>
  <c r="N127" i="10"/>
  <c r="M128" i="10"/>
  <c r="N128" i="10"/>
  <c r="M129" i="10"/>
  <c r="N129" i="10"/>
  <c r="M130" i="10"/>
  <c r="N130" i="10"/>
  <c r="M131" i="10"/>
  <c r="N131" i="10"/>
  <c r="M132" i="10"/>
  <c r="N132" i="10"/>
  <c r="M133" i="10"/>
  <c r="N133" i="10"/>
  <c r="M134" i="10"/>
  <c r="N134" i="10"/>
  <c r="M135" i="10"/>
  <c r="N135" i="10"/>
  <c r="M136" i="10"/>
  <c r="N136" i="10"/>
  <c r="M137" i="10"/>
  <c r="N137" i="10"/>
  <c r="M138" i="10"/>
  <c r="N138" i="10"/>
  <c r="M139" i="10"/>
  <c r="N139" i="10"/>
  <c r="M140" i="10"/>
  <c r="N140" i="10"/>
  <c r="M141" i="10"/>
  <c r="N141" i="10"/>
  <c r="M142" i="10"/>
  <c r="N142" i="10"/>
  <c r="M143" i="10"/>
  <c r="N143" i="10"/>
  <c r="M144" i="10"/>
  <c r="N144" i="10"/>
  <c r="M145" i="10"/>
  <c r="N145" i="10"/>
  <c r="M146" i="10"/>
  <c r="N146" i="10"/>
  <c r="M147" i="10"/>
  <c r="N147" i="10"/>
  <c r="M148" i="10"/>
  <c r="N148" i="10"/>
  <c r="M149" i="10"/>
  <c r="N149" i="10"/>
  <c r="M150" i="10"/>
  <c r="N150" i="10"/>
  <c r="M151" i="10"/>
  <c r="N151" i="10"/>
  <c r="M152" i="10"/>
  <c r="N152" i="10"/>
  <c r="M153" i="10"/>
  <c r="N153" i="10"/>
  <c r="M154" i="10"/>
  <c r="N154" i="10"/>
  <c r="M155" i="10"/>
  <c r="N155" i="10"/>
  <c r="M156" i="10"/>
  <c r="N156" i="10"/>
  <c r="M157" i="10"/>
  <c r="N157" i="10"/>
  <c r="M158" i="10"/>
  <c r="N158" i="10"/>
  <c r="M159" i="10"/>
  <c r="N159" i="10"/>
  <c r="M160" i="10"/>
  <c r="N160" i="10"/>
  <c r="M161" i="10"/>
  <c r="N161" i="10"/>
  <c r="M162" i="10"/>
  <c r="N162" i="10"/>
  <c r="M163" i="10"/>
  <c r="N163" i="10"/>
  <c r="M164" i="10"/>
  <c r="N164" i="10"/>
  <c r="M165" i="10"/>
  <c r="N165" i="10"/>
  <c r="M166" i="10"/>
  <c r="N166" i="10"/>
  <c r="M167" i="10"/>
  <c r="N167" i="10"/>
  <c r="M168" i="10"/>
  <c r="N168" i="10"/>
  <c r="M169" i="10"/>
  <c r="N169" i="10"/>
  <c r="M170" i="10"/>
  <c r="N170" i="10"/>
  <c r="M171" i="10"/>
  <c r="N171" i="10"/>
  <c r="M172" i="10"/>
  <c r="N172" i="10"/>
  <c r="M173" i="10"/>
  <c r="N173" i="10"/>
  <c r="M174" i="10"/>
  <c r="N174" i="10"/>
  <c r="M175" i="10"/>
  <c r="N175" i="10"/>
  <c r="M176" i="10"/>
  <c r="N176" i="10"/>
  <c r="M177" i="10"/>
  <c r="N177" i="10"/>
  <c r="M178" i="10"/>
  <c r="N178" i="10"/>
  <c r="M179" i="10"/>
  <c r="N179" i="10"/>
  <c r="M180" i="10"/>
  <c r="N180" i="10"/>
  <c r="M181" i="10"/>
  <c r="N181" i="10"/>
  <c r="M182" i="10"/>
  <c r="N182" i="10"/>
  <c r="M183" i="10"/>
  <c r="N183" i="10"/>
  <c r="M184" i="10"/>
  <c r="N184" i="10"/>
  <c r="M185" i="10"/>
  <c r="N185" i="10"/>
  <c r="M186" i="10"/>
  <c r="N186" i="10"/>
  <c r="M187" i="10"/>
  <c r="N187" i="10"/>
  <c r="M188" i="10"/>
  <c r="N188" i="10"/>
  <c r="M189" i="10"/>
  <c r="N189" i="10"/>
  <c r="M190" i="10"/>
  <c r="N190" i="10"/>
  <c r="M191" i="10"/>
  <c r="N191" i="10"/>
  <c r="M192" i="10"/>
  <c r="N192" i="10"/>
  <c r="M193" i="10"/>
  <c r="N193" i="10"/>
  <c r="M194" i="10"/>
  <c r="N194" i="10"/>
  <c r="M195" i="10"/>
  <c r="N195" i="10"/>
  <c r="M196" i="10"/>
  <c r="N196" i="10"/>
  <c r="M197" i="10"/>
  <c r="N197" i="10"/>
  <c r="M198" i="10"/>
  <c r="N198" i="10"/>
  <c r="M199" i="10"/>
  <c r="N199" i="10"/>
  <c r="M200" i="10"/>
  <c r="N200" i="10"/>
  <c r="M201" i="10"/>
  <c r="N201" i="10"/>
  <c r="M202" i="10"/>
  <c r="N202" i="10"/>
  <c r="M203" i="10"/>
  <c r="N203" i="10"/>
  <c r="M204" i="10"/>
  <c r="N204" i="10"/>
  <c r="M205" i="10"/>
  <c r="N205" i="10"/>
  <c r="M206" i="10"/>
  <c r="N206" i="10"/>
  <c r="M207" i="10"/>
  <c r="N207" i="10"/>
  <c r="M208" i="10"/>
  <c r="N208" i="10"/>
  <c r="M209" i="10"/>
  <c r="N209" i="10"/>
  <c r="M210" i="10"/>
  <c r="N210" i="10"/>
  <c r="M211" i="10"/>
  <c r="N211" i="10"/>
  <c r="M212" i="10"/>
  <c r="N212" i="10"/>
  <c r="M213" i="10"/>
  <c r="N213" i="10"/>
  <c r="M214" i="10"/>
  <c r="N214" i="10"/>
  <c r="M215" i="10"/>
  <c r="N215" i="10"/>
  <c r="M216" i="10"/>
  <c r="N216" i="10"/>
  <c r="M217" i="10"/>
  <c r="N217" i="10"/>
  <c r="M218" i="10"/>
  <c r="N218" i="10"/>
  <c r="M219" i="10"/>
  <c r="N219" i="10"/>
  <c r="M220" i="10"/>
  <c r="N220" i="10"/>
  <c r="M221" i="10"/>
  <c r="N221" i="10"/>
  <c r="M222" i="10"/>
  <c r="N222" i="10"/>
  <c r="M223" i="10"/>
  <c r="N223" i="10"/>
  <c r="M224" i="10"/>
  <c r="N224" i="10"/>
  <c r="P7" i="3"/>
  <c r="L4" i="1"/>
  <c r="A8" i="2"/>
  <c r="P23" i="3"/>
  <c r="M28" i="10"/>
  <c r="N28" i="10"/>
  <c r="M27" i="10"/>
  <c r="N27" i="10"/>
  <c r="M26" i="10"/>
  <c r="N26" i="10"/>
  <c r="M25" i="10"/>
  <c r="N25" i="10"/>
  <c r="M24" i="10"/>
  <c r="N24" i="10"/>
  <c r="M23" i="10"/>
  <c r="N23" i="10"/>
  <c r="M22" i="10"/>
  <c r="N22" i="10"/>
  <c r="M21" i="10"/>
  <c r="N21" i="10"/>
  <c r="M20" i="10"/>
  <c r="N20" i="10"/>
  <c r="M19" i="10"/>
  <c r="N19" i="10"/>
  <c r="M18" i="10"/>
  <c r="N18" i="10"/>
  <c r="M17" i="10"/>
  <c r="N17" i="10"/>
  <c r="M16" i="10"/>
  <c r="N16" i="10"/>
  <c r="M15" i="10"/>
  <c r="N15" i="10"/>
  <c r="M14" i="10"/>
  <c r="N14" i="10"/>
  <c r="M13" i="10"/>
  <c r="N13" i="10"/>
  <c r="M12" i="10"/>
  <c r="N12" i="10"/>
  <c r="M11" i="10"/>
  <c r="N11" i="10"/>
  <c r="M10" i="10"/>
  <c r="N10" i="10"/>
  <c r="M9" i="10"/>
  <c r="N9" i="10"/>
  <c r="N225" i="10"/>
  <c r="F35" i="2"/>
  <c r="B17" i="9"/>
  <c r="C31" i="9"/>
  <c r="C29" i="9"/>
  <c r="C25" i="9"/>
  <c r="C21" i="9"/>
  <c r="D42" i="4"/>
  <c r="B42" i="4"/>
  <c r="N17" i="3"/>
  <c r="N27" i="3"/>
  <c r="F33" i="3"/>
  <c r="F33" i="2"/>
  <c r="B15" i="9"/>
  <c r="C15" i="9"/>
  <c r="M33" i="3"/>
  <c r="G33" i="2"/>
</calcChain>
</file>

<file path=xl/sharedStrings.xml><?xml version="1.0" encoding="utf-8"?>
<sst xmlns="http://schemas.openxmlformats.org/spreadsheetml/2006/main" count="2342" uniqueCount="788">
  <si>
    <t>&lt;IDENTIFICAÇÃO DO ÓRGÃO, QUANDO O DEMONSTRATIVO FOR ESPECÍFICO DE UM ÓRGÃO&gt;</t>
  </si>
  <si>
    <t>RELATÓRIO DE GESTÃO FISCAL</t>
  </si>
  <si>
    <t>&lt;PERÍODO DE REFERÊNCIA&gt;</t>
  </si>
  <si>
    <t>RGF SEMESTRAL</t>
  </si>
  <si>
    <t>1º Semestre de 2017</t>
  </si>
  <si>
    <r>
      <t>INFORMAÇÕES INICIAIS -</t>
    </r>
    <r>
      <rPr>
        <b/>
        <sz val="12"/>
        <rFont val="Times New Roman"/>
        <family val="1"/>
      </rPr>
      <t xml:space="preserve"> Versão 2017.1</t>
    </r>
  </si>
  <si>
    <t>2º Semestre de 2017</t>
  </si>
  <si>
    <t>DADOS DO GESTOR</t>
  </si>
  <si>
    <t>Nome do Gestor</t>
  </si>
  <si>
    <t>Período de Mandato</t>
  </si>
  <si>
    <t>Para municípios com MENOS de 50.000 habitantes, conforme ESTIMATIVAS DA POPULAÇÃO RESIDENTE NOS MUNICÍPIOS BRASILEIROS COM DATA DE REFERÊNCIA EM 1º DE JULHO DE 2016, divulgada pelo IBGE (D.O.U. em 30/08/2016)</t>
  </si>
  <si>
    <t>CPF</t>
  </si>
  <si>
    <t>Contador</t>
  </si>
  <si>
    <t>Inscrição no CRC</t>
  </si>
  <si>
    <t>DADOS DO RELATÓRIO</t>
  </si>
  <si>
    <t>Meio de Publicação</t>
  </si>
  <si>
    <r>
      <t>Data da Publicação (</t>
    </r>
    <r>
      <rPr>
        <sz val="8"/>
        <rFont val="Arial"/>
        <family val="2"/>
      </rPr>
      <t>Art. 55 da LRF</t>
    </r>
    <r>
      <rPr>
        <sz val="10"/>
        <rFont val="Arial"/>
        <family val="2"/>
      </rPr>
      <t>)</t>
    </r>
  </si>
  <si>
    <r>
      <t xml:space="preserve">Data de Encaminhamento ao TCE </t>
    </r>
    <r>
      <rPr>
        <sz val="8"/>
        <rFont val="Arial"/>
        <family val="2"/>
      </rPr>
      <t>(Art. 53 da Lei 8.258)</t>
    </r>
  </si>
  <si>
    <t>DADOS CADASTRAIS</t>
  </si>
  <si>
    <t>Endereço Eletrônico do Portal da Transparência (Lei 131/2009)</t>
  </si>
  <si>
    <t>Endereço da sede da Prefeitura Municipal:</t>
  </si>
  <si>
    <t>Telefones, Fax, Celulares:</t>
  </si>
  <si>
    <t>Site e/ou email de contato:</t>
  </si>
  <si>
    <t>RGF/Tabela 1 - Demonstrativo da Despesa com Pessoal</t>
  </si>
  <si>
    <t xml:space="preserve">DEMONSTRATIVO DA DESPESA COM PESSOAL </t>
  </si>
  <si>
    <t>ORÇAMENTOS FISCAL E DA SEGURIDADE SOCIAL</t>
  </si>
  <si>
    <t xml:space="preserve"> RGF - ANEXO 1 (LRF, art. 55, inciso I, alínea "a")</t>
  </si>
  <si>
    <t>Tabela 1.1</t>
  </si>
  <si>
    <t>DESPESA COM PESSOAL</t>
  </si>
  <si>
    <t>DESPESAS EXECUTADAS</t>
  </si>
  <si>
    <t>(Últimos 12 Meses)</t>
  </si>
  <si>
    <t>LIQUIDADAS</t>
  </si>
  <si>
    <r>
      <t>INSCRITAS EM RESTOS A PAGAR NÃO PROCESSADOS</t>
    </r>
    <r>
      <rPr>
        <b/>
        <vertAlign val="superscript"/>
        <sz val="8"/>
        <rFont val="Times New Roman"/>
        <family val="1"/>
      </rPr>
      <t>1</t>
    </r>
  </si>
  <si>
    <t>TODOS os dados da Tabela 1.1, ao lado, serão alimentados (digitados) na planilha "Anexo1 - 12M Pessoal". Apenas os dados da Tabela 1.2, abaixo, deverão ser alimentados nesta tabela.</t>
  </si>
  <si>
    <t>(a)</t>
  </si>
  <si>
    <t>(b)</t>
  </si>
  <si>
    <t>DESPESA BRUTA COM PESSOAL (I)</t>
  </si>
  <si>
    <t xml:space="preserve">    Pessoal Ativo</t>
  </si>
  <si>
    <t xml:space="preserve">    Pessoal Inativo e Pensionistas</t>
  </si>
  <si>
    <t xml:space="preserve">    Outras despesas de pessoal decorrentes de contratos de terceirização (§ 1º do art. 18 da LRF)</t>
  </si>
  <si>
    <t>DESPESAS NÃO COMPUTADAS (§ 1º do art. 19 da LRF) (II)</t>
  </si>
  <si>
    <t>Decisão PL TCE nº 15/2004</t>
  </si>
  <si>
    <t>Indenizações por Demissão e Incentivos à Demissão Voluntária</t>
  </si>
  <si>
    <t>Decorrentes de Decisão Judicial de período anterior ao da apuração</t>
  </si>
  <si>
    <t>Despesas de Exercícios Anteriores de período anterior ao da apuração</t>
  </si>
  <si>
    <t>Inativos e Pensionistas com Recursos Vinculados</t>
  </si>
  <si>
    <t>DESPESA LÍQUIDA COM PESSOAL (III) = (I - II)</t>
  </si>
  <si>
    <t>APURAÇÃO DO CUMPRIMENTO DO LIMITE LEGAL</t>
  </si>
  <si>
    <t>VALOR</t>
  </si>
  <si>
    <t>% SOBRE A RCL</t>
  </si>
  <si>
    <t>RECEITA CORRENTE LÍQUIDA - RCL (IV)</t>
  </si>
  <si>
    <t xml:space="preserve"> - </t>
  </si>
  <si>
    <t xml:space="preserve">(-) Transferências obrigatórias da União relativas às emendas individuais (V)  (§ 13, art. 166 da CF)  </t>
  </si>
  <si>
    <t>= RECEITA CORRENTE LÍQUIDA AJUSTADA (VI)</t>
  </si>
  <si>
    <t>DESPESA TOTAL COM PESSOAL - DTP (V) = (III a + III b)</t>
  </si>
  <si>
    <t xml:space="preserve">LIMITE MÁXIMO (VI) (incisos I, II e III, art. 20 da LRF) </t>
  </si>
  <si>
    <t xml:space="preserve">LIMITE PRUDENCIAL (VII) = (0,95 x VI) (parágrafo único do art. 22 da LRF) </t>
  </si>
  <si>
    <t xml:space="preserve">LIMITE DE ALERTA (VIII) = (0,90 x VI) (inciso II do §1º do art. 59 da LRF) </t>
  </si>
  <si>
    <t>FONTE: Sistema &lt;Nome&gt;, Unidade Responsável &lt;Nome&gt;, Data da emissão &lt;dd/mmm/aaaa&gt; e hora de emissão &lt;hhh e mmm&gt;</t>
  </si>
  <si>
    <t>1. Nos demonstrativos elaborados no primeiro e no segundo quadrimestre de cada exercício, os valores de restos a pagar não processados inscritos em 31 de dezembro do exercício anterior continuarão a ser informados nesse campo. Esses valores não sofrem alteração pelo seu processamento, e somente no caso de cancelamento podem ser excluídos.</t>
  </si>
  <si>
    <t xml:space="preserve">Nota: </t>
  </si>
  <si>
    <t>Tabela 1.2</t>
  </si>
  <si>
    <t>TRAJETÓRIA DE RETORNO AO LIMITE DA DESPESA TOTAL COM PESSOAL</t>
  </si>
  <si>
    <t>&lt;Exercício em que o ente excedeu o limite&gt;</t>
  </si>
  <si>
    <t>&lt;Exercício do primeiro período seguinte&gt;</t>
  </si>
  <si>
    <t>&lt;Exercício do segundo período seguinte&gt;</t>
  </si>
  <si>
    <t>&lt;Quadrimestre&gt;</t>
  </si>
  <si>
    <t>&lt;Primeiro período seguinte&gt;</t>
  </si>
  <si>
    <t>&lt;Segundo período seguinte&gt;</t>
  </si>
  <si>
    <t xml:space="preserve">Limite </t>
  </si>
  <si>
    <t>% DTP</t>
  </si>
  <si>
    <t>% Excedente</t>
  </si>
  <si>
    <t>Redutor mínimo de</t>
  </si>
  <si>
    <t>Limite</t>
  </si>
  <si>
    <t>Redutor Residual</t>
  </si>
  <si>
    <t>Máximo</t>
  </si>
  <si>
    <t>1/3 do Excedente</t>
  </si>
  <si>
    <t>(c) = (b-a)</t>
  </si>
  <si>
    <t>(d) = (1/3*c)</t>
  </si>
  <si>
    <t>(e) = (b-d)</t>
  </si>
  <si>
    <t>(f)</t>
  </si>
  <si>
    <t>(g) = (f-a)</t>
  </si>
  <si>
    <t>(h) = (a)</t>
  </si>
  <si>
    <t>(i)</t>
  </si>
  <si>
    <t>Nota: DTP corresponde à Despesa Total com Pessoal.</t>
  </si>
  <si>
    <t>Tabela 1.1 - Demonstrativo da Despesa com Pessoal - Modelo para Demonstrativo da Despesa com Pessoal detalhada mensalmente</t>
  </si>
  <si>
    <t>INSCRITAS EM</t>
  </si>
  <si>
    <t>&lt;MR–
11&gt;</t>
  </si>
  <si>
    <t>&lt;MR–
10&gt;</t>
  </si>
  <si>
    <t>&lt;MR–
9&gt;</t>
  </si>
  <si>
    <t>&lt;MR–
8&gt;</t>
  </si>
  <si>
    <t>&lt;MR–
7&gt;</t>
  </si>
  <si>
    <t>&lt;MR–
6&gt;</t>
  </si>
  <si>
    <t>&lt;MR–
5&gt;</t>
  </si>
  <si>
    <t>&lt;MR–
4&gt;</t>
  </si>
  <si>
    <t>&lt;MR–
3&gt;</t>
  </si>
  <si>
    <t>&lt;MR–
2&gt;</t>
  </si>
  <si>
    <t>&lt;MR–
1&gt;</t>
  </si>
  <si>
    <t>&lt;MR&gt;</t>
  </si>
  <si>
    <t>TOTAL</t>
  </si>
  <si>
    <t xml:space="preserve"> RESTOS A PAGAR</t>
  </si>
  <si>
    <t>(ÚLTIMOS</t>
  </si>
  <si>
    <t xml:space="preserve">NÃO </t>
  </si>
  <si>
    <t>12 MESES)</t>
  </si>
  <si>
    <t xml:space="preserve"> PROCESSADOS</t>
  </si>
  <si>
    <t>Pessoal Ativo</t>
  </si>
  <si>
    <t>Pessoal Inativo e Pensionistas</t>
  </si>
  <si>
    <t>Outras despesas de pessoal decorrentes de contratos de terceirização (§ 1º do art. 18 da LRF)</t>
  </si>
  <si>
    <t>3º Quadrimestre de 2016</t>
  </si>
  <si>
    <t>Decorrentes de Decisão Judicial</t>
  </si>
  <si>
    <t>Despesas de Exercícios Anteriores</t>
  </si>
  <si>
    <t>--------------</t>
  </si>
  <si>
    <r>
      <t>(-) Transferências obrigatórias da União relativas às emendas individuais (V)  (</t>
    </r>
    <r>
      <rPr>
        <sz val="8"/>
        <rFont val="Calibri"/>
        <family val="2"/>
      </rPr>
      <t xml:space="preserve">§ 13, art. 166 da CF)  </t>
    </r>
  </si>
  <si>
    <t>Tabela 2 - Demonstrativo da Dívida Consolidada Líquida - Estados, DF e Municípios</t>
  </si>
  <si>
    <t xml:space="preserve"> DEMONSTRATIVO DA DÍVIDA CONSOLIDADA LÍQUIDA</t>
  </si>
  <si>
    <t xml:space="preserve"> RGF - ANEXO 2 (LRF, art. 55, inciso I, alínea "b")</t>
  </si>
  <si>
    <t xml:space="preserve">DÍVIDA CONSOLIDADA </t>
  </si>
  <si>
    <t>SALDO DO EXERCÍCIO ANTERIOR</t>
  </si>
  <si>
    <t>Saldo do Exercício de 2017</t>
  </si>
  <si>
    <t>Até o 1º Semestre</t>
  </si>
  <si>
    <t>Até o 2º Semestre</t>
  </si>
  <si>
    <t>DÍVIDA CONSOLIDADA - DC (I)</t>
  </si>
  <si>
    <t xml:space="preserve">    Dívida Mobiliária</t>
  </si>
  <si>
    <t xml:space="preserve">    Dívida Contratual</t>
  </si>
  <si>
    <t xml:space="preserve">        Empréstimos</t>
  </si>
  <si>
    <t xml:space="preserve">            Internos</t>
  </si>
  <si>
    <t xml:space="preserve">            Externos</t>
  </si>
  <si>
    <t xml:space="preserve">        Reestruturação da Dívida do Município</t>
  </si>
  <si>
    <t xml:space="preserve">        Financiamentos</t>
  </si>
  <si>
    <t xml:space="preserve">        Parcelamento e Renegociação de dívidas</t>
  </si>
  <si>
    <t xml:space="preserve">            De Tributos</t>
  </si>
  <si>
    <t xml:space="preserve">            De Contribuições Previdenciárias</t>
  </si>
  <si>
    <t xml:space="preserve">            De Demais Contribuições</t>
  </si>
  <si>
    <t xml:space="preserve">            Do FGTS</t>
  </si>
  <si>
    <t xml:space="preserve">            Com Instituição Não Financeira</t>
  </si>
  <si>
    <t xml:space="preserve">        Demais Dívidas Contratuais</t>
  </si>
  <si>
    <t xml:space="preserve">    Precatórios posteriores a 05/05/2000 (inclusive) - Vencidos e não pagos</t>
  </si>
  <si>
    <t xml:space="preserve">    Outras Dívidas</t>
  </si>
  <si>
    <t>DEDUÇÕES (II)</t>
  </si>
  <si>
    <r>
      <t xml:space="preserve">    Disponibilidade de Caixa</t>
    </r>
    <r>
      <rPr>
        <vertAlign val="superscript"/>
        <sz val="10"/>
        <rFont val="Times New Roman"/>
        <family val="1"/>
      </rPr>
      <t>¹</t>
    </r>
  </si>
  <si>
    <t xml:space="preserve">        Disponibilidade de Caixa Bruta</t>
  </si>
  <si>
    <t xml:space="preserve">        (-) Restos a Pagar Processados</t>
  </si>
  <si>
    <t xml:space="preserve">    Demais Haveres Financeiros</t>
  </si>
  <si>
    <t>DÍVIDA CONSOLIDADA LÍQUIDA (DCL) (III) = (I - II)</t>
  </si>
  <si>
    <t>RECEITA CORRENTE LÍQUIDA - RCL</t>
  </si>
  <si>
    <t>% da DC sobre a RCL (I/RCL)</t>
  </si>
  <si>
    <t>% da DCL sobre a RCL (III/RCL)</t>
  </si>
  <si>
    <t>OUTROS VALORES NÃO INTEGRANTES DA DC</t>
  </si>
  <si>
    <t>PRECATÓRIOS ANTERIORES A 05/05/2000</t>
  </si>
  <si>
    <r>
      <t>PRECATÓRIOS POSTERIORES A 05/05/2000 (Não incluídos na DC)</t>
    </r>
    <r>
      <rPr>
        <vertAlign val="superscript"/>
        <sz val="8"/>
        <rFont val="Times New Roman"/>
        <family val="1"/>
      </rPr>
      <t>2</t>
    </r>
  </si>
  <si>
    <t>PASSIVO ATUARIAL</t>
  </si>
  <si>
    <t>INSUFICIÊNCIA FINANCEIRA</t>
  </si>
  <si>
    <t>DEPÓSITOS</t>
  </si>
  <si>
    <t>RP NÃO-PROCESSADOS</t>
  </si>
  <si>
    <t>ANTECIPAÇÕES DE RECEITA ORÇAMENTÁRIA – ARO</t>
  </si>
  <si>
    <t>1. Se o saldo apurado for negativo, ou seja, se o total da Disponibilidade de Caixa Bruta for menor que Restos a Pagar Processados, esse saldo negativo não deverá ser informado nessa linha, mas sim na linha da “Insuficiência Financeira”, no quadro "Outros Valores não integrantes da Dívida Consolidada". Assim quando o cálculo de Disponibilidade de Caixa for negativo, o valor dessa linha deverá ser (0) "zero".</t>
  </si>
  <si>
    <t>2. Refere-se aos precatórios posteriores a 05/05/2000 que, em cumprimento ao disposto no artigo 100 da Constituição Federal, ainda não foram incluídos no orçamento ou constam no orçamento e ainda não foram pagos . Ao final do exercício em que esses precatórios foram incluídos ou que deveriam ter sido incluídos, os valores deverão compor a linha de "Precatórios Posteriores a 05/05/2000 (inclusive) - Vencidos e não pagos"</t>
  </si>
  <si>
    <t>Nota:</t>
  </si>
  <si>
    <t>Tabela 2.1</t>
  </si>
  <si>
    <t>TRAJETÓRIA DE RETORNO AO LIMITE DA DÍVIDA CONSOLIDADA LÍQUIDA</t>
  </si>
  <si>
    <t>&lt;Exercício do terceiro período seguinte&gt;</t>
  </si>
  <si>
    <t>&lt;Terceiro período seguinte&gt;</t>
  </si>
  <si>
    <t xml:space="preserve">Limite Máxímo </t>
  </si>
  <si>
    <t>% DCL</t>
  </si>
  <si>
    <t>Redutor mínimo de 25% do Excedente</t>
  </si>
  <si>
    <t>(d) = (0,25*c)</t>
  </si>
  <si>
    <t>(h) = (e)</t>
  </si>
  <si>
    <t>(j) = (i-a)</t>
  </si>
  <si>
    <t>(k) = (a)</t>
  </si>
  <si>
    <t>(l)</t>
  </si>
  <si>
    <t>Tabela 2.2</t>
  </si>
  <si>
    <t>TRAJETÓRIA DE AJUSTE DA DÍVIDA CONSOLIDADA LÍQUIDA EM CADA EXERCÍCIO FINANCEIRO</t>
  </si>
  <si>
    <t>2001</t>
  </si>
  <si>
    <t>2002</t>
  </si>
  <si>
    <t>2003</t>
  </si>
  <si>
    <t>2004</t>
  </si>
  <si>
    <t>Exercício Financeiro</t>
  </si>
  <si>
    <t>3º Quadrimestre</t>
  </si>
  <si>
    <t>Quadrimestre</t>
  </si>
  <si>
    <t>DCL</t>
  </si>
  <si>
    <t>Excedente²</t>
  </si>
  <si>
    <t>Redutor</t>
  </si>
  <si>
    <t>1º</t>
  </si>
  <si>
    <t>2º</t>
  </si>
  <si>
    <t>3º</t>
  </si>
  <si>
    <t>% da DCL sobre a RCL</t>
  </si>
  <si>
    <t>% Limite de Endividamento</t>
  </si>
  <si>
    <t>2005</t>
  </si>
  <si>
    <t>2006</t>
  </si>
  <si>
    <t>2007</t>
  </si>
  <si>
    <t>2008</t>
  </si>
  <si>
    <t>2009</t>
  </si>
  <si>
    <t>2010</t>
  </si>
  <si>
    <t>2011</t>
  </si>
  <si>
    <t>2012</t>
  </si>
  <si>
    <t>2013</t>
  </si>
  <si>
    <t>2014</t>
  </si>
  <si>
    <t>2015</t>
  </si>
  <si>
    <t>2016</t>
  </si>
  <si>
    <t>anual, 1/15 (um quinze avos) do excedente, é apresentado na coluna Redutor.</t>
  </si>
  <si>
    <t>Tabela 3 - Demonstrativo das Garantias e Contragarantias de Valores</t>
  </si>
  <si>
    <t>DEMONSTRATIVO DAS GARANTIAS E CONTRAGARANTIAS DE VALORES</t>
  </si>
  <si>
    <t xml:space="preserve"> RGF - ANEXO 3 (LRF, art. 55, inciso I, alínea "c" e art. 40, § 1º)</t>
  </si>
  <si>
    <t>GARANTIAS CONCEDIDAS</t>
  </si>
  <si>
    <t>SALDO DO</t>
  </si>
  <si>
    <t>EXERCÍCIO ANTERIOR</t>
  </si>
  <si>
    <t>EXTERNAS (I)</t>
  </si>
  <si>
    <t xml:space="preserve">    Aval ou Fiança em Operações de Crédito</t>
  </si>
  <si>
    <r>
      <t xml:space="preserve">    Outras garantias nos Termos da LRF</t>
    </r>
    <r>
      <rPr>
        <vertAlign val="superscript"/>
        <sz val="8"/>
        <color indexed="8"/>
        <rFont val="Times New Roman"/>
        <family val="1"/>
      </rPr>
      <t>1</t>
    </r>
  </si>
  <si>
    <t>INTERNAS (II)</t>
  </si>
  <si>
    <r>
      <t xml:space="preserve">    Outras Garantias nos Termos da LRF</t>
    </r>
    <r>
      <rPr>
        <vertAlign val="superscript"/>
        <sz val="8"/>
        <color indexed="8"/>
        <rFont val="Times New Roman"/>
        <family val="1"/>
      </rPr>
      <t>1</t>
    </r>
  </si>
  <si>
    <t>TOTAL GARANTIAS CONCEDIDAS (III) = (I + II)</t>
  </si>
  <si>
    <t>% do TOTAL DAS GARANTIAS sobre a RCL</t>
  </si>
  <si>
    <t>LIMITE DE ALERTA (inciso III do §1º do art. 59 da LRF) - &lt;%&gt;</t>
  </si>
  <si>
    <t>CONTRAGARANTIAS RECEBIDAS</t>
  </si>
  <si>
    <t>EXTERNAS (V)</t>
  </si>
  <si>
    <t>INTERNAS (VI)</t>
  </si>
  <si>
    <t>TOTAL CONTRAGARANTIAS RECEBIDAS (VII) = (V + VI)</t>
  </si>
  <si>
    <t>MEDIDAS CORRETIVAS:</t>
  </si>
  <si>
    <t>1. Inclui garantias concedidas por meio de Fundos</t>
  </si>
  <si>
    <t>Tabela 4 - Demonstrativo das Operações de Crédito</t>
  </si>
  <si>
    <t>DEMONSTRATIVO DAS OPERAÇÕES DE CRÉDITO</t>
  </si>
  <si>
    <t>RGF - ANEXO 4 (LRF, art. 55, inciso I, alínea "d" e inciso III alínea "c")</t>
  </si>
  <si>
    <t>OPERAÇÕES DE CRÉDITO</t>
  </si>
  <si>
    <t>VALOR REALIZADO</t>
  </si>
  <si>
    <t>No Semestre de Referência</t>
  </si>
  <si>
    <t>Até o Semestre de Referência</t>
  </si>
  <si>
    <t xml:space="preserve">    Mobiliária</t>
  </si>
  <si>
    <t xml:space="preserve">        Interna</t>
  </si>
  <si>
    <t xml:space="preserve">        Externa</t>
  </si>
  <si>
    <t xml:space="preserve">    Contratual</t>
  </si>
  <si>
    <t xml:space="preserve">            Empréstimos</t>
  </si>
  <si>
    <t xml:space="preserve">            Aquisição Financiada de Bens e Arrendamento Mercantil Financeiro</t>
  </si>
  <si>
    <t xml:space="preserve">            Antecipação de Receita pela Venda a Termo de Bens e Serviços</t>
  </si>
  <si>
    <t xml:space="preserve">            Assunção, Reconhecimento e Confissão de Dívidas (LRF, art. 29, § 1º)</t>
  </si>
  <si>
    <r>
      <t xml:space="preserve">            Operações de Crédito previstas no art. 7º § 3º da RSF nº 43/2001</t>
    </r>
    <r>
      <rPr>
        <vertAlign val="superscript"/>
        <sz val="8"/>
        <rFont val="Times New Roman"/>
        <family val="1"/>
      </rPr>
      <t xml:space="preserve"> 1</t>
    </r>
  </si>
  <si>
    <t xml:space="preserve">    TOTAL (I)</t>
  </si>
  <si>
    <t>APURAÇÃO DO CUMPRIMENTO DOS LIMITES</t>
  </si>
  <si>
    <t>% SOBRE</t>
  </si>
  <si>
    <t>A RCL</t>
  </si>
  <si>
    <t>RECEITA CORRENTE LÍQUIDA – RCL</t>
  </si>
  <si>
    <r>
      <t>OPERAÇÕES VEDADAS</t>
    </r>
    <r>
      <rPr>
        <b/>
        <sz val="8"/>
        <rFont val="Times New Roman"/>
        <family val="1"/>
      </rPr>
      <t xml:space="preserve"> (II)</t>
    </r>
  </si>
  <si>
    <t>TOTAL CONSIDERADO PARA FINS DA APURAÇÃO DO CUMPRIMENTO DO LIMITE (III)= (Ia + II)</t>
  </si>
  <si>
    <t>LIMITE GERAL DEFINIDO POR RESOLUÇÃO DO SENADO FEDERAL PARA AS OPERAÇÕES DE CRÉDITO INTERNAS E EXTERNAS</t>
  </si>
  <si>
    <t xml:space="preserve">OPERAÇÕES DE CRÉDITO POR ANTECIPAÇÃO DA RECEITA ORÇAMENTÁRIA </t>
  </si>
  <si>
    <t>LIMITE DEFINIDO POR RESOLUÇÃO DO SENADO FEDERAL PARA AS OPERAÇÕES DE CRÉDITO POR ANTECIPAÇÃO DA RECEITA ORÇAMENTÁRIA</t>
  </si>
  <si>
    <t>OUTRAS OPERAÇÕES QUE INTEGRAM A DÍVIDA CONSOLIDADA</t>
  </si>
  <si>
    <t xml:space="preserve">    Parcelamento de Dívidas</t>
  </si>
  <si>
    <t xml:space="preserve">        Tributos</t>
  </si>
  <si>
    <t xml:space="preserve">        Contribuições Previdenciárias</t>
  </si>
  <si>
    <t xml:space="preserve">        FGTS</t>
  </si>
  <si>
    <t xml:space="preserve">    Operações de Reestruturação e Recomposição do Principal da Dívidas</t>
  </si>
  <si>
    <t>1 Conforme Manual de Instrução de Pleitos - MIP STN/COPEM, essas operações podem ser contratadas mesmo que não haja margem disponível nos limites. No entanto, uma vez contratadas, os fluxos de tais operações terão seus efeitos contabilizados para fins da contratação de outras operações de crédito.</t>
  </si>
  <si>
    <t xml:space="preserve">Notas: </t>
  </si>
  <si>
    <t>Tabela 5 – Demonstrativo da Disponibilidade de Caixa e dos Restos a Pagar</t>
  </si>
  <si>
    <t>DEMONSTRATIVO DA DISPONIBILIDADE DE CAIXA E DOS RESTOS A PAGAR</t>
  </si>
  <si>
    <t xml:space="preserve"> RGF – ANEXO 5 (LRF, art. 55, Inciso III, alínea "a")</t>
  </si>
  <si>
    <t>IDENTIFICAÇÃO DOS RECURSOS</t>
  </si>
  <si>
    <t xml:space="preserve">DISPONIBILIDADE DE CAIXA BRUTA </t>
  </si>
  <si>
    <t>OBRIGAÇÕES FINANCEIRAS</t>
  </si>
  <si>
    <t>INSUFIÊNCIA FINANCEIRA VERIFICADA NO CONSÓRCIO PÚBLICO</t>
  </si>
  <si>
    <t>DISPONIBILIDADE DE CAIXA LÍQUIDA (ANTES DA INSCRIÇÃO EM RESTOS A PAGAR NÃO PROCESSADOS DO EXERCÍCIO)                          (Pode apresentar saldo negativo)</t>
  </si>
  <si>
    <t>RESTOS A PAGAR EMPENHADOS E NÃO LIQUIDADOS DO EXERCÍCIO</t>
  </si>
  <si>
    <t>EMPENHOS NÃO LIQUIDADOS CANCELADOS (NÃO INSCRITOS POR INSUFICIÊNCIA FINANCEIRA)</t>
  </si>
  <si>
    <t xml:space="preserve">Restos a Pagar Liquidados e Não Pagos </t>
  </si>
  <si>
    <t>Restos a Pagar Empenhados e Não Liquidados de Exercícios Anteriores</t>
  </si>
  <si>
    <t>Demais Obrigaçãoes Fianceiras</t>
  </si>
  <si>
    <t>De Exercícios Anteriores</t>
  </si>
  <si>
    <t>Do Exercício</t>
  </si>
  <si>
    <t>(c)</t>
  </si>
  <si>
    <t>(d)</t>
  </si>
  <si>
    <t>(e)</t>
  </si>
  <si>
    <t>(g) = (a – (b + c + d + e) - f)</t>
  </si>
  <si>
    <t>TOTAL DOS RECURSOS VINCULADOS (I)</t>
  </si>
  <si>
    <t>Receitas de Impostos e de Transferências de Impostos - Educação</t>
  </si>
  <si>
    <t>Transferências do FUNDEB 60%</t>
  </si>
  <si>
    <t>Transferências do FUNDEB 40%</t>
  </si>
  <si>
    <t>Outros Recursos Destinados à Educação</t>
  </si>
  <si>
    <t>Receitas de Impostos e de Transferências de Impostos -  Saúde</t>
  </si>
  <si>
    <t>Outros Recursos Destinados à Saúde</t>
  </si>
  <si>
    <t>Recursos Destinados à Assitência Social</t>
  </si>
  <si>
    <t>Recursos Destinados ao RPPS - Plano Previdenciário</t>
  </si>
  <si>
    <t>Recursos Destinados ao RPPS - Plano Financeiro</t>
  </si>
  <si>
    <t>Recursos Destinados ao RGPS</t>
  </si>
  <si>
    <t>Recursos de Operações de Crédito (Exceto destinados à Educação e à Saúde)</t>
  </si>
  <si>
    <t>Recursos de Alienação de Bens/Ativos</t>
  </si>
  <si>
    <t>Outras Destinações Vinculadas de Recursos</t>
  </si>
  <si>
    <t>TOTAL DOS RECURSOS NÃO VINCULADOS (II)</t>
  </si>
  <si>
    <t>Recursos Ordinários</t>
  </si>
  <si>
    <t>TOTAL (III) = (I + II)</t>
  </si>
  <si>
    <t>1. A disponibilidade de caixa do RPPS está comprometida com o Passivo Atuarial.</t>
  </si>
  <si>
    <t>Tabela 5.2 – Demonstrativo da Disponibilidade de Caixa e dos Restos a Pagar dos Consórcios Públicos</t>
  </si>
  <si>
    <t>&lt;IDENTIFICAÇÃO DO CONSÓRCIO&gt;</t>
  </si>
  <si>
    <t>TOTAL DOS RECURSOS VINCULADOS - Contrato de Rateio (I)</t>
  </si>
  <si>
    <t>TOTAL DOS RECURSOS NÃO VINCULADOS - Contrato de Rateio (II)</t>
  </si>
  <si>
    <t>TOTAL DOS RECURSOS PRÓPRIOS (III)</t>
  </si>
  <si>
    <t>Recursos Próprios dos Consórcios</t>
  </si>
  <si>
    <t>TOTAL (IV) = (I + II + III)</t>
  </si>
  <si>
    <t>Tabela 6 - Demonstrativo Simplificado do Relatório de Gestão Fiscal</t>
  </si>
  <si>
    <t>DEMONSTRATIVO SIMPLIFICADO DO RELATÓRIO DE GESTÃO FISCAL</t>
  </si>
  <si>
    <t xml:space="preserve"> LRF, art. 48 - Anexo 6</t>
  </si>
  <si>
    <t>RECEITA CORRENTE LÍQUIDA</t>
  </si>
  <si>
    <t>VALOR ATÉ O BIMESTRE</t>
  </si>
  <si>
    <t>Receita Corrente líquida</t>
  </si>
  <si>
    <t>Despesa Total com Pessoal - DTP</t>
  </si>
  <si>
    <t>Limite Máximo (incisos I, II e III, art. 20 da LRF) - &lt;%&gt;</t>
  </si>
  <si>
    <t>Limite Prudencial  (parágrafo único, art. 22 da LRF) - &lt;%&gt;</t>
  </si>
  <si>
    <t>Dívida Consolidada Líquida</t>
  </si>
  <si>
    <t>Limite Definido por Resolução do Senado Federal</t>
  </si>
  <si>
    <t>GARANTIAS DE VALORES</t>
  </si>
  <si>
    <t>Total das Garantias Concedidas</t>
  </si>
  <si>
    <t>Operações de Crédito Externas e Internas</t>
  </si>
  <si>
    <t>Operações de Crédito por Antecipação da Receita</t>
  </si>
  <si>
    <t>Limite Definido pelo Senado Federal para Operações de Crédito Externas e Internas</t>
  </si>
  <si>
    <t>Limite Definido pelo Senado Federal para Operações de Crédito por Antecipação da Receita</t>
  </si>
  <si>
    <t>RESTOS A PAGAR</t>
  </si>
  <si>
    <t>INSCRIÇÃO EM RESTOS A PAGAR NÃO PROCESSADOS DO EXERCÍCIO</t>
  </si>
  <si>
    <t>DISPONIBILIDADE DE CAIXA LÍQUIDA (ANTES DA INSCRIÇÃO EM RESTOS A PAGAR NÃO PROCESSADOS DO EXERCÍCIO)</t>
  </si>
  <si>
    <t>EM RESTOS A PAGAR NÃO PROCESSADOS</t>
  </si>
  <si>
    <t>Valor Total</t>
  </si>
  <si>
    <t>Fonte: http://www.ibge.gov.br/home/estatistica/populacao/estimativa2015/estimativa_tcu.shtm</t>
  </si>
  <si>
    <t>ESTIMATIVAS DE POPULAÇÃO - IBGE - Publicadas no D.O.U. em 28 de agosto de 2015.</t>
  </si>
  <si>
    <t>Por ordem alfabética</t>
  </si>
  <si>
    <t>Por ordem de nº de habitantes</t>
  </si>
  <si>
    <t>ESTIMATIVAS DA POPULAÇÃO RESIDENTE NOS MUNICÍPIOS BRASILEIROS COM DATA DE REFERÊNCIA EM 1º DE JULHO DE 2015</t>
  </si>
  <si>
    <t>UF</t>
  </si>
  <si>
    <t>COD. UF</t>
  </si>
  <si>
    <t>COD. MUNIC</t>
  </si>
  <si>
    <t>NOME DO MUNICÍPIO</t>
  </si>
  <si>
    <t>POPULAÇÃO ESTIMADA</t>
  </si>
  <si>
    <t>MA</t>
  </si>
  <si>
    <t>00055</t>
  </si>
  <si>
    <t>Açailândia</t>
  </si>
  <si>
    <t>11300</t>
  </si>
  <si>
    <t>São Luís</t>
  </si>
  <si>
    <t>00105</t>
  </si>
  <si>
    <t>Afonso Cunha</t>
  </si>
  <si>
    <t>05302</t>
  </si>
  <si>
    <t>Imperatriz</t>
  </si>
  <si>
    <t>00154</t>
  </si>
  <si>
    <t>Água Doce do Maranhão</t>
  </si>
  <si>
    <t>11201</t>
  </si>
  <si>
    <t>São José de Ribamar</t>
  </si>
  <si>
    <t>00204</t>
  </si>
  <si>
    <t>Alcântara</t>
  </si>
  <si>
    <t>12209</t>
  </si>
  <si>
    <t>Timon</t>
  </si>
  <si>
    <t>00303</t>
  </si>
  <si>
    <t>Aldeias Altas</t>
  </si>
  <si>
    <t>03000</t>
  </si>
  <si>
    <t>Caxias</t>
  </si>
  <si>
    <t>00402</t>
  </si>
  <si>
    <t>Altamira do Maranhão</t>
  </si>
  <si>
    <t>03307</t>
  </si>
  <si>
    <t>Codó</t>
  </si>
  <si>
    <t>00436</t>
  </si>
  <si>
    <t>Alto Alegre do Maranhão</t>
  </si>
  <si>
    <t>07506</t>
  </si>
  <si>
    <t>Paço do Lumiar</t>
  </si>
  <si>
    <t>00477</t>
  </si>
  <si>
    <t>Alto Alegre do Pindaré</t>
  </si>
  <si>
    <t>00501</t>
  </si>
  <si>
    <t>Alto Parnaíba</t>
  </si>
  <si>
    <t>01202</t>
  </si>
  <si>
    <t>Bacabal</t>
  </si>
  <si>
    <t>00550</t>
  </si>
  <si>
    <t>Amapá do Maranhão</t>
  </si>
  <si>
    <t>01400</t>
  </si>
  <si>
    <t>Balsas</t>
  </si>
  <si>
    <t>00600</t>
  </si>
  <si>
    <t>Amarante do Maranhão</t>
  </si>
  <si>
    <t>01608</t>
  </si>
  <si>
    <t>Barra do Corda</t>
  </si>
  <si>
    <t>00709</t>
  </si>
  <si>
    <t>Anajatuba</t>
  </si>
  <si>
    <t>09908</t>
  </si>
  <si>
    <t>Santa Inês</t>
  </si>
  <si>
    <t>00808</t>
  </si>
  <si>
    <t>Anapurus</t>
  </si>
  <si>
    <t>08603</t>
  </si>
  <si>
    <t>Pinheiro</t>
  </si>
  <si>
    <t>00832</t>
  </si>
  <si>
    <t>Apicum-Açu</t>
  </si>
  <si>
    <t>03208</t>
  </si>
  <si>
    <t>Chapadinha</t>
  </si>
  <si>
    <t>00873</t>
  </si>
  <si>
    <t>Araguanã</t>
  </si>
  <si>
    <t>10005</t>
  </si>
  <si>
    <t>Santa Luzia</t>
  </si>
  <si>
    <t>00907</t>
  </si>
  <si>
    <t>Araioses</t>
  </si>
  <si>
    <t>02325</t>
  </si>
  <si>
    <t>Buriticupu</t>
  </si>
  <si>
    <t>00956</t>
  </si>
  <si>
    <t>Arame</t>
  </si>
  <si>
    <t>04800</t>
  </si>
  <si>
    <t>Grajaú</t>
  </si>
  <si>
    <t>01004</t>
  </si>
  <si>
    <t>Arari</t>
  </si>
  <si>
    <t>05401</t>
  </si>
  <si>
    <t>Itapecuru Mirim</t>
  </si>
  <si>
    <t>01103</t>
  </si>
  <si>
    <t>Axixá</t>
  </si>
  <si>
    <t>03604</t>
  </si>
  <si>
    <t>Coroatá</t>
  </si>
  <si>
    <t>01707</t>
  </si>
  <si>
    <t>Barreirinhas</t>
  </si>
  <si>
    <t>01251</t>
  </si>
  <si>
    <t>Bacabeira</t>
  </si>
  <si>
    <t>12506</t>
  </si>
  <si>
    <t>Tutóia</t>
  </si>
  <si>
    <t>01301</t>
  </si>
  <si>
    <t>Bacuri</t>
  </si>
  <si>
    <t>12704</t>
  </si>
  <si>
    <t>Vargem Grande</t>
  </si>
  <si>
    <t>01350</t>
  </si>
  <si>
    <t>Bacurituba</t>
  </si>
  <si>
    <t>12803</t>
  </si>
  <si>
    <t>Viana</t>
  </si>
  <si>
    <t>14007</t>
  </si>
  <si>
    <t>Zé Doca</t>
  </si>
  <si>
    <t>01509</t>
  </si>
  <si>
    <t>Barão de Grajaú</t>
  </si>
  <si>
    <t>05708</t>
  </si>
  <si>
    <t>Lago da Pedra</t>
  </si>
  <si>
    <t>03406</t>
  </si>
  <si>
    <t>Coelho Neto</t>
  </si>
  <si>
    <t>09106</t>
  </si>
  <si>
    <t>Presidente Dutra</t>
  </si>
  <si>
    <t>01772</t>
  </si>
  <si>
    <t>Bela Vista do Maranhão</t>
  </si>
  <si>
    <t>01731</t>
  </si>
  <si>
    <t>Belágua</t>
  </si>
  <si>
    <t>10500</t>
  </si>
  <si>
    <t>São Bento</t>
  </si>
  <si>
    <t>01806</t>
  </si>
  <si>
    <t>Benedito Leite</t>
  </si>
  <si>
    <t>09601</t>
  </si>
  <si>
    <t>Rosário</t>
  </si>
  <si>
    <t>01905</t>
  </si>
  <si>
    <t>Bequimão</t>
  </si>
  <si>
    <t>09809</t>
  </si>
  <si>
    <t>Santa Helena</t>
  </si>
  <si>
    <t>01939</t>
  </si>
  <si>
    <t>Bernardo do Mearim</t>
  </si>
  <si>
    <t>12308</t>
  </si>
  <si>
    <t>Tuntum</t>
  </si>
  <si>
    <t>01970</t>
  </si>
  <si>
    <t>Boa Vista do Gurupi</t>
  </si>
  <si>
    <t>02002</t>
  </si>
  <si>
    <t>Bom Jardim</t>
  </si>
  <si>
    <t>04057</t>
  </si>
  <si>
    <t>Estreito</t>
  </si>
  <si>
    <t>02036</t>
  </si>
  <si>
    <t>Bom Jesus das Selvas</t>
  </si>
  <si>
    <t>11508</t>
  </si>
  <si>
    <t>São Mateus do Maranhão</t>
  </si>
  <si>
    <t>02077</t>
  </si>
  <si>
    <t>Bom Lugar</t>
  </si>
  <si>
    <t>02101</t>
  </si>
  <si>
    <t>Brejo</t>
  </si>
  <si>
    <t>03505</t>
  </si>
  <si>
    <t>Colinas</t>
  </si>
  <si>
    <t>02150</t>
  </si>
  <si>
    <t>Brejo de Areia</t>
  </si>
  <si>
    <t>08207</t>
  </si>
  <si>
    <t>Pedreiras</t>
  </si>
  <si>
    <t>02200</t>
  </si>
  <si>
    <t>Buriti</t>
  </si>
  <si>
    <t>08306</t>
  </si>
  <si>
    <t>Penalva</t>
  </si>
  <si>
    <t>02309</t>
  </si>
  <si>
    <t>Buriti Bravo</t>
  </si>
  <si>
    <t>10203</t>
  </si>
  <si>
    <t>Santa Rita</t>
  </si>
  <si>
    <t>02358</t>
  </si>
  <si>
    <t>Buritirana</t>
  </si>
  <si>
    <t>12407</t>
  </si>
  <si>
    <t>Turiaçu</t>
  </si>
  <si>
    <t>02374</t>
  </si>
  <si>
    <t>Cachoeira Grande</t>
  </si>
  <si>
    <t>07803</t>
  </si>
  <si>
    <t>Parnarama</t>
  </si>
  <si>
    <t>02408</t>
  </si>
  <si>
    <t>Cajapió</t>
  </si>
  <si>
    <t>10708</t>
  </si>
  <si>
    <t>São Domingos do Maranhão</t>
  </si>
  <si>
    <t>02507</t>
  </si>
  <si>
    <t>Cajari</t>
  </si>
  <si>
    <t>06607</t>
  </si>
  <si>
    <t>Matões</t>
  </si>
  <si>
    <t>02556</t>
  </si>
  <si>
    <t>Campestre do Maranhão</t>
  </si>
  <si>
    <t>02606</t>
  </si>
  <si>
    <t>Cândido Mendes</t>
  </si>
  <si>
    <t>06904</t>
  </si>
  <si>
    <t>Monção</t>
  </si>
  <si>
    <t>02705</t>
  </si>
  <si>
    <t>Cantanhede</t>
  </si>
  <si>
    <t>12605</t>
  </si>
  <si>
    <t>Urbano Santos</t>
  </si>
  <si>
    <t>02754</t>
  </si>
  <si>
    <t>Capinzal do Norte</t>
  </si>
  <si>
    <t>08504</t>
  </si>
  <si>
    <t>Pindaré-Mirim</t>
  </si>
  <si>
    <t>02804</t>
  </si>
  <si>
    <t>Carolina</t>
  </si>
  <si>
    <t>12902</t>
  </si>
  <si>
    <t>Vitória do Mearim</t>
  </si>
  <si>
    <t>02903</t>
  </si>
  <si>
    <t>Carutapera</t>
  </si>
  <si>
    <t>03109</t>
  </si>
  <si>
    <t>Cedral</t>
  </si>
  <si>
    <t>13009</t>
  </si>
  <si>
    <t>Vitorino Freire</t>
  </si>
  <si>
    <t>03125</t>
  </si>
  <si>
    <t>Central do Maranhão</t>
  </si>
  <si>
    <t>03703</t>
  </si>
  <si>
    <t>Cururupu</t>
  </si>
  <si>
    <t>03158</t>
  </si>
  <si>
    <t>Centro do Guilherme</t>
  </si>
  <si>
    <t>09452</t>
  </si>
  <si>
    <t>Raposa</t>
  </si>
  <si>
    <t>03174</t>
  </si>
  <si>
    <t>Centro Novo do Maranhão</t>
  </si>
  <si>
    <t>12100</t>
  </si>
  <si>
    <t>Timbiras</t>
  </si>
  <si>
    <t>03257</t>
  </si>
  <si>
    <t>Cidelândia</t>
  </si>
  <si>
    <t>05005</t>
  </si>
  <si>
    <t>Humberto de Campos</t>
  </si>
  <si>
    <t>10609</t>
  </si>
  <si>
    <t>São Bernardo</t>
  </si>
  <si>
    <t>06755</t>
  </si>
  <si>
    <t>Miranda do Norte</t>
  </si>
  <si>
    <t>03554</t>
  </si>
  <si>
    <t>Conceição do Lago-Açu</t>
  </si>
  <si>
    <t>05104</t>
  </si>
  <si>
    <t>Icatu</t>
  </si>
  <si>
    <t>03752</t>
  </si>
  <si>
    <t>Davinópolis</t>
  </si>
  <si>
    <t>03802</t>
  </si>
  <si>
    <t>Dom Pedro</t>
  </si>
  <si>
    <t>05427</t>
  </si>
  <si>
    <t>Itinga do Maranhão</t>
  </si>
  <si>
    <t>03901</t>
  </si>
  <si>
    <t>Duque Bacelar</t>
  </si>
  <si>
    <t>11102</t>
  </si>
  <si>
    <t>São João dos Patos</t>
  </si>
  <si>
    <t>04008</t>
  </si>
  <si>
    <t>Esperantinópolis</t>
  </si>
  <si>
    <t>04677</t>
  </si>
  <si>
    <t>Governador Nunes Freire</t>
  </si>
  <si>
    <t>10104</t>
  </si>
  <si>
    <t>Santa Quitéria do Maranhão</t>
  </si>
  <si>
    <t>04073</t>
  </si>
  <si>
    <t>Feira Nova do Maranhão</t>
  </si>
  <si>
    <t>12456</t>
  </si>
  <si>
    <t>Turilândia</t>
  </si>
  <si>
    <t>04081</t>
  </si>
  <si>
    <t>Fernando Falcão</t>
  </si>
  <si>
    <t>10039</t>
  </si>
  <si>
    <t>Santa Luzia do Paruá</t>
  </si>
  <si>
    <t>04099</t>
  </si>
  <si>
    <t>Formosa da Serra Negra</t>
  </si>
  <si>
    <t>08256</t>
  </si>
  <si>
    <t>Pedro do Rosário</t>
  </si>
  <si>
    <t>04107</t>
  </si>
  <si>
    <t>Fortaleza dos Nogueiras</t>
  </si>
  <si>
    <t>04206</t>
  </si>
  <si>
    <t>Fortuna</t>
  </si>
  <si>
    <t>04305</t>
  </si>
  <si>
    <t>Godofredo Viana</t>
  </si>
  <si>
    <t>09007</t>
  </si>
  <si>
    <t>Porto Franco</t>
  </si>
  <si>
    <t>04404</t>
  </si>
  <si>
    <t>Gonçalves Dias</t>
  </si>
  <si>
    <t>05500</t>
  </si>
  <si>
    <t>João Lisboa</t>
  </si>
  <si>
    <t>04503</t>
  </si>
  <si>
    <t>Governador Archer</t>
  </si>
  <si>
    <t>04552</t>
  </si>
  <si>
    <t>Governador Edison Lobão</t>
  </si>
  <si>
    <t>04602</t>
  </si>
  <si>
    <t>Governador Eugênio Barros</t>
  </si>
  <si>
    <t>06508</t>
  </si>
  <si>
    <t>Matinha</t>
  </si>
  <si>
    <t>04628</t>
  </si>
  <si>
    <t>Governador Luiz Rocha</t>
  </si>
  <si>
    <t>08454</t>
  </si>
  <si>
    <t>Peritoró</t>
  </si>
  <si>
    <t>04651</t>
  </si>
  <si>
    <t>Governador Newton Bello</t>
  </si>
  <si>
    <t>04701</t>
  </si>
  <si>
    <t>Graça Aranha</t>
  </si>
  <si>
    <t>08702</t>
  </si>
  <si>
    <t>Pio XII</t>
  </si>
  <si>
    <t>04909</t>
  </si>
  <si>
    <t>Guimarães</t>
  </si>
  <si>
    <t>07704</t>
  </si>
  <si>
    <t>Paraibano</t>
  </si>
  <si>
    <t>12233</t>
  </si>
  <si>
    <t>Trizidela do Vale</t>
  </si>
  <si>
    <t>05153</t>
  </si>
  <si>
    <t>Igarapé do Meio</t>
  </si>
  <si>
    <t>06326</t>
  </si>
  <si>
    <t>Maracaçumé</t>
  </si>
  <si>
    <t>05203</t>
  </si>
  <si>
    <t>Igarapé Grande</t>
  </si>
  <si>
    <t>11706</t>
  </si>
  <si>
    <t>São Vicente Ferrer</t>
  </si>
  <si>
    <t>08108</t>
  </si>
  <si>
    <t>Paulo Ramos</t>
  </si>
  <si>
    <t>05351</t>
  </si>
  <si>
    <t>Itaipava do Grajaú</t>
  </si>
  <si>
    <t>06706</t>
  </si>
  <si>
    <t>Mirador</t>
  </si>
  <si>
    <t>07357</t>
  </si>
  <si>
    <t>Nova Olinda do Maranhão</t>
  </si>
  <si>
    <t>11003</t>
  </si>
  <si>
    <t>São João Batista</t>
  </si>
  <si>
    <t>05450</t>
  </si>
  <si>
    <t>Jatobá</t>
  </si>
  <si>
    <t>09502</t>
  </si>
  <si>
    <t>Riachão</t>
  </si>
  <si>
    <t>05476</t>
  </si>
  <si>
    <t>Jenipapo dos Vieiras</t>
  </si>
  <si>
    <t>07605</t>
  </si>
  <si>
    <t>Palmeirândia</t>
  </si>
  <si>
    <t>05609</t>
  </si>
  <si>
    <t>Joselândia</t>
  </si>
  <si>
    <t>06300</t>
  </si>
  <si>
    <t>Magalhães de Almeida</t>
  </si>
  <si>
    <t>05658</t>
  </si>
  <si>
    <t>Junco do Maranhão</t>
  </si>
  <si>
    <t>07407</t>
  </si>
  <si>
    <t>Olho d'Água das Cunhãs</t>
  </si>
  <si>
    <t>08009</t>
  </si>
  <si>
    <t>Pastos Bons</t>
  </si>
  <si>
    <t>05807</t>
  </si>
  <si>
    <t>Lago do Junco</t>
  </si>
  <si>
    <t>05948</t>
  </si>
  <si>
    <t>Lago dos Rodrigues</t>
  </si>
  <si>
    <t>07100</t>
  </si>
  <si>
    <t>Morros</t>
  </si>
  <si>
    <t>05906</t>
  </si>
  <si>
    <t>Lago Verde</t>
  </si>
  <si>
    <t>11409</t>
  </si>
  <si>
    <t>São Luís Gonzaga do Maranhão</t>
  </si>
  <si>
    <t>05922</t>
  </si>
  <si>
    <t>Lagoa do Mato</t>
  </si>
  <si>
    <t>05963</t>
  </si>
  <si>
    <t>Lagoa Grande do Maranhão</t>
  </si>
  <si>
    <t>07902</t>
  </si>
  <si>
    <t>Passagem Franca</t>
  </si>
  <si>
    <t>05989</t>
  </si>
  <si>
    <t>Lajeado Novo</t>
  </si>
  <si>
    <t>09270</t>
  </si>
  <si>
    <t>Presidente Sarney</t>
  </si>
  <si>
    <t>06003</t>
  </si>
  <si>
    <t>Lima Campos</t>
  </si>
  <si>
    <t>11607</t>
  </si>
  <si>
    <t>São Raimundo das Mangabeiras</t>
  </si>
  <si>
    <t>06102</t>
  </si>
  <si>
    <t>Loreto</t>
  </si>
  <si>
    <t>06201</t>
  </si>
  <si>
    <t>Luís Domingues</t>
  </si>
  <si>
    <t>10401</t>
  </si>
  <si>
    <t>São Benedito do Rio Preto</t>
  </si>
  <si>
    <t>08801</t>
  </si>
  <si>
    <t>Pirapemas</t>
  </si>
  <si>
    <t>11078</t>
  </si>
  <si>
    <t>São João do Soter</t>
  </si>
  <si>
    <t>06359</t>
  </si>
  <si>
    <t>Marajá do Sena</t>
  </si>
  <si>
    <t>06375</t>
  </si>
  <si>
    <t>Maranhãozinho</t>
  </si>
  <si>
    <t>08900</t>
  </si>
  <si>
    <t>Poção de Pedras</t>
  </si>
  <si>
    <t>06409</t>
  </si>
  <si>
    <t>Mata Roma</t>
  </si>
  <si>
    <t>11805</t>
  </si>
  <si>
    <t>Sítio Novo</t>
  </si>
  <si>
    <t>06631</t>
  </si>
  <si>
    <t>Matões do Norte</t>
  </si>
  <si>
    <t>06672</t>
  </si>
  <si>
    <t>Milagres do Maranhão</t>
  </si>
  <si>
    <t>06805</t>
  </si>
  <si>
    <t>Mirinzal</t>
  </si>
  <si>
    <t>07001</t>
  </si>
  <si>
    <t>Montes Altos</t>
  </si>
  <si>
    <t>07209</t>
  </si>
  <si>
    <t>Nina Rodrigues</t>
  </si>
  <si>
    <t>07258</t>
  </si>
  <si>
    <t>Nova Colinas</t>
  </si>
  <si>
    <t>07308</t>
  </si>
  <si>
    <t>Nova Iorque</t>
  </si>
  <si>
    <t>07456</t>
  </si>
  <si>
    <t>Olinda Nova do Maranhão</t>
  </si>
  <si>
    <t>08058</t>
  </si>
  <si>
    <t>Paulino Neves</t>
  </si>
  <si>
    <t>11029</t>
  </si>
  <si>
    <t>São João do Carú</t>
  </si>
  <si>
    <t>10278</t>
  </si>
  <si>
    <t>Santo Amaro do Maranhão</t>
  </si>
  <si>
    <t>09403</t>
  </si>
  <si>
    <t>Primeira Cruz</t>
  </si>
  <si>
    <t>10302</t>
  </si>
  <si>
    <t>Santo Antônio dos Lopes</t>
  </si>
  <si>
    <t>08405</t>
  </si>
  <si>
    <t>Peri Mirim</t>
  </si>
  <si>
    <t>11763</t>
  </si>
  <si>
    <t>Senador La Rocque</t>
  </si>
  <si>
    <t>11722</t>
  </si>
  <si>
    <t>Satubinha</t>
  </si>
  <si>
    <t>10237</t>
  </si>
  <si>
    <t>Santana do Maranhão</t>
  </si>
  <si>
    <t>09056</t>
  </si>
  <si>
    <t>Porto Rico do Maranhão</t>
  </si>
  <si>
    <t>12852</t>
  </si>
  <si>
    <t>Vila Nova dos Martírios</t>
  </si>
  <si>
    <t>09205</t>
  </si>
  <si>
    <t>Presidente Juscelino</t>
  </si>
  <si>
    <t>11532</t>
  </si>
  <si>
    <t>São Pedro da Água Branca</t>
  </si>
  <si>
    <t>09239</t>
  </si>
  <si>
    <t>Presidente Médici</t>
  </si>
  <si>
    <t>09304</t>
  </si>
  <si>
    <t>Presidente Vargas</t>
  </si>
  <si>
    <t>10906</t>
  </si>
  <si>
    <t>São Francisco do Maranhão</t>
  </si>
  <si>
    <t>09551</t>
  </si>
  <si>
    <t>Ribamar Fiquene</t>
  </si>
  <si>
    <t>09700</t>
  </si>
  <si>
    <t>Sambaíba</t>
  </si>
  <si>
    <t>09759</t>
  </si>
  <si>
    <t>Santa Filomena do Maranhão</t>
  </si>
  <si>
    <t>10856</t>
  </si>
  <si>
    <t>São Francisco do Brejão</t>
  </si>
  <si>
    <t>11052</t>
  </si>
  <si>
    <t>São João do Paraíso</t>
  </si>
  <si>
    <t>11748</t>
  </si>
  <si>
    <t>Senador Alexandre Costa</t>
  </si>
  <si>
    <t>11789</t>
  </si>
  <si>
    <t>Serrano do Maranhão</t>
  </si>
  <si>
    <t>10658</t>
  </si>
  <si>
    <t>São Domingos do Azeitão</t>
  </si>
  <si>
    <t>10807</t>
  </si>
  <si>
    <t>São Félix de Balsas</t>
  </si>
  <si>
    <t>11904</t>
  </si>
  <si>
    <t>Sucupira do Norte</t>
  </si>
  <si>
    <t>11250</t>
  </si>
  <si>
    <t>São José dos Basílios</t>
  </si>
  <si>
    <t>12001</t>
  </si>
  <si>
    <t>Tasso Fragoso</t>
  </si>
  <si>
    <t>11573</t>
  </si>
  <si>
    <t>São Pedro dos Crentes</t>
  </si>
  <si>
    <t>11631</t>
  </si>
  <si>
    <t>São Raimundo do Doca Bezerra</t>
  </si>
  <si>
    <t>11672</t>
  </si>
  <si>
    <t>São Roberto</t>
  </si>
  <si>
    <t>11953</t>
  </si>
  <si>
    <t>Sucupira do Riachão</t>
  </si>
  <si>
    <t>12274</t>
  </si>
  <si>
    <t>Tufilândia</t>
  </si>
  <si>
    <t>Fonte:</t>
  </si>
  <si>
    <t>http://www.ibge.gov.br/home/estatistica/populacao/estimativa2016/estimativa_tcu.shtm</t>
  </si>
  <si>
    <t>ESTIMATIVAS DE POPULAÇÃO - IBGE - Publicadas no D.O.U. em 30 de agosto de 2016.</t>
  </si>
  <si>
    <t>Em ordem alfabétca</t>
  </si>
  <si>
    <t>Em ordem de nº de habitantes</t>
  </si>
  <si>
    <t>Nº</t>
  </si>
  <si>
    <t>LIMITE DE ALERTA (inciso III do § 1º do art. 59 da LRF) - &lt;108% da RCL&gt;</t>
  </si>
  <si>
    <t>LIMITE DEFINIDO POR RESOLUÇÃO DO SENADO FEDERAL - &lt;120% da RCL&gt;</t>
  </si>
  <si>
    <t>LIMITE DEFINIDO POR RESOLUÇÃO DO SENADO FEDERAL - &lt;22% da RCL&gt;</t>
  </si>
  <si>
    <t>LIMITE DE ALERTA (inciso III do §1º do art. 59 da LRF) - &lt;19,8% da RCL&gt;</t>
  </si>
  <si>
    <t>RGFPREF50-</t>
  </si>
  <si>
    <t>V2017.1</t>
  </si>
  <si>
    <t>&lt;CNPJ. 01.616.269/0001-60</t>
  </si>
  <si>
    <t>ESTADO DO MARANHO - MUNICIPIO DE DAVINOPOLIS</t>
  </si>
  <si>
    <t>IVANILDO PAIVA BARBOSA</t>
  </si>
  <si>
    <t>2017/2020</t>
  </si>
  <si>
    <t>252.222.953-20</t>
  </si>
  <si>
    <t>GUSTAVO SILVA DE FRANÇA</t>
  </si>
  <si>
    <t>CRC.013563/O-6</t>
  </si>
  <si>
    <t>www.davinopolis.ma.gov.br</t>
  </si>
  <si>
    <t>RUA ADALIA S/N</t>
  </si>
  <si>
    <t>(99)3534-1790</t>
  </si>
  <si>
    <t>MURAL DA PREFEITURA E PORTAL TRANSPARENCIA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</si>
</sst>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2" formatCode="mmm\-yy"/>
    <numFmt numFmtId="173" formatCode="&quot;R$ &quot;#,##0.00_);[Red]&quot;(R$ &quot;#,##0.00\)"/>
    <numFmt numFmtId="174" formatCode="_-* #,##0.00_-;\-* #,##0.00_-;_-* \-??_-;_-@_-"/>
    <numFmt numFmtId="175" formatCode="0.00_);[Red]\(0.00\)"/>
  </numFmts>
  <fonts count="45" x14ac:knownFonts="1">
    <font>
      <sz val="10"/>
      <name val="Arial"/>
      <family val="2"/>
    </font>
    <font>
      <b/>
      <sz val="10"/>
      <color indexed="8"/>
      <name val="Arial"/>
      <family val="2"/>
    </font>
    <font>
      <sz val="10"/>
      <color indexed="9"/>
      <name val="Arial"/>
      <family val="2"/>
    </font>
    <font>
      <sz val="10"/>
      <color indexed="16"/>
      <name val="Arial"/>
      <family val="2"/>
    </font>
    <font>
      <b/>
      <sz val="10"/>
      <color indexed="9"/>
      <name val="Arial"/>
      <family val="2"/>
    </font>
    <font>
      <i/>
      <sz val="10"/>
      <color indexed="23"/>
      <name val="Arial"/>
      <family val="2"/>
    </font>
    <font>
      <sz val="10"/>
      <color indexed="17"/>
      <name val="Arial"/>
      <family val="2"/>
    </font>
    <font>
      <b/>
      <sz val="24"/>
      <color indexed="8"/>
      <name val="Arial"/>
      <family val="2"/>
    </font>
    <font>
      <sz val="18"/>
      <color indexed="8"/>
      <name val="Arial"/>
      <family val="2"/>
    </font>
    <font>
      <sz val="12"/>
      <color indexed="8"/>
      <name val="Arial"/>
      <family val="2"/>
    </font>
    <font>
      <sz val="10"/>
      <color indexed="19"/>
      <name val="Arial"/>
      <family val="2"/>
    </font>
    <font>
      <sz val="10"/>
      <color indexed="63"/>
      <name val="Arial"/>
      <family val="2"/>
    </font>
    <font>
      <sz val="14"/>
      <name val="Times New Roman"/>
      <family val="1"/>
    </font>
    <font>
      <b/>
      <sz val="14"/>
      <name val="Times New Roman"/>
      <family val="1"/>
    </font>
    <font>
      <sz val="8"/>
      <name val="Times New Roman"/>
      <family val="1"/>
    </font>
    <font>
      <b/>
      <sz val="28"/>
      <name val="Arial"/>
      <family val="2"/>
    </font>
    <font>
      <b/>
      <sz val="18"/>
      <name val="Times New Roman"/>
      <family val="1"/>
    </font>
    <font>
      <b/>
      <sz val="12"/>
      <name val="Times New Roman"/>
      <family val="1"/>
    </font>
    <font>
      <b/>
      <sz val="18"/>
      <name val="Arial"/>
      <family val="2"/>
    </font>
    <font>
      <b/>
      <sz val="14"/>
      <name val="Arial"/>
      <family val="2"/>
    </font>
    <font>
      <sz val="10"/>
      <color indexed="22"/>
      <name val="Arial"/>
      <family val="2"/>
    </font>
    <font>
      <b/>
      <sz val="12"/>
      <name val="Arial"/>
      <family val="2"/>
    </font>
    <font>
      <sz val="11"/>
      <color indexed="8"/>
      <name val="Calibri"/>
      <family val="2"/>
    </font>
    <font>
      <sz val="8"/>
      <name val="Arial"/>
      <family val="2"/>
    </font>
    <font>
      <b/>
      <sz val="12"/>
      <color indexed="9"/>
      <name val="Arial"/>
      <family val="2"/>
    </font>
    <font>
      <b/>
      <sz val="8"/>
      <name val="Times New Roman"/>
      <family val="1"/>
    </font>
    <font>
      <b/>
      <vertAlign val="superscript"/>
      <sz val="8"/>
      <name val="Times New Roman"/>
      <family val="1"/>
    </font>
    <font>
      <b/>
      <sz val="6"/>
      <name val="Times New Roman"/>
      <family val="1"/>
    </font>
    <font>
      <b/>
      <u/>
      <sz val="8"/>
      <name val="Times New Roman"/>
      <family val="1"/>
    </font>
    <font>
      <b/>
      <sz val="7"/>
      <name val="Times New Roman"/>
      <family val="1"/>
    </font>
    <font>
      <sz val="12"/>
      <name val="Times New Roman"/>
      <family val="1"/>
    </font>
    <font>
      <sz val="8"/>
      <name val="Calibri"/>
      <family val="2"/>
    </font>
    <font>
      <b/>
      <sz val="10"/>
      <name val="Times New Roman"/>
      <family val="1"/>
    </font>
    <font>
      <vertAlign val="superscript"/>
      <sz val="10"/>
      <name val="Times New Roman"/>
      <family val="1"/>
    </font>
    <font>
      <sz val="8"/>
      <color indexed="9"/>
      <name val="Times New Roman"/>
      <family val="1"/>
    </font>
    <font>
      <vertAlign val="superscript"/>
      <sz val="8"/>
      <name val="Times New Roman"/>
      <family val="1"/>
    </font>
    <font>
      <sz val="7"/>
      <name val="Times New Roman"/>
      <family val="1"/>
    </font>
    <font>
      <sz val="8"/>
      <color indexed="8"/>
      <name val="Times New Roman"/>
      <family val="1"/>
    </font>
    <font>
      <vertAlign val="superscript"/>
      <sz val="8"/>
      <color indexed="8"/>
      <name val="Times New Roman"/>
      <family val="1"/>
    </font>
    <font>
      <b/>
      <sz val="11"/>
      <name val="Times New Roman"/>
      <family val="1"/>
    </font>
    <font>
      <sz val="8"/>
      <name val="Cambria"/>
      <family val="1"/>
    </font>
    <font>
      <b/>
      <sz val="8"/>
      <name val="Arial"/>
      <family val="2"/>
    </font>
    <font>
      <b/>
      <sz val="10"/>
      <name val="Arial"/>
      <family val="2"/>
    </font>
    <font>
      <b/>
      <sz val="11"/>
      <name val="Arial"/>
      <family val="2"/>
    </font>
    <font>
      <sz val="10"/>
      <name val="Arial"/>
      <family val="2"/>
    </font>
  </fonts>
  <fills count="16">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
      <patternFill patternType="solid">
        <fgColor indexed="55"/>
        <bgColor indexed="23"/>
      </patternFill>
    </fill>
    <fill>
      <patternFill patternType="solid">
        <fgColor indexed="22"/>
        <bgColor indexed="31"/>
      </patternFill>
    </fill>
    <fill>
      <patternFill patternType="solid">
        <fgColor indexed="9"/>
        <bgColor indexed="26"/>
      </patternFill>
    </fill>
    <fill>
      <patternFill patternType="solid">
        <fgColor indexed="13"/>
        <bgColor indexed="64"/>
      </patternFill>
    </fill>
    <fill>
      <patternFill patternType="solid">
        <fgColor indexed="13"/>
        <bgColor indexed="31"/>
      </patternFill>
    </fill>
    <fill>
      <patternFill patternType="solid">
        <fgColor indexed="13"/>
        <bgColor indexed="34"/>
      </patternFill>
    </fill>
    <fill>
      <patternFill patternType="solid">
        <fgColor theme="4" tint="0.79998168889431442"/>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bottom/>
      <diagonal/>
    </border>
    <border>
      <left/>
      <right style="thin">
        <color indexed="8"/>
      </right>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diagonal/>
    </border>
    <border>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right style="medium">
        <color indexed="8"/>
      </right>
      <top/>
      <bottom/>
      <diagonal/>
    </border>
    <border>
      <left/>
      <right style="medium">
        <color indexed="8"/>
      </right>
      <top/>
      <bottom style="medium">
        <color indexed="8"/>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top/>
      <bottom/>
      <diagonal/>
    </border>
    <border>
      <left style="thin">
        <color indexed="8"/>
      </left>
      <right/>
      <top/>
      <bottom style="thin">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diagonal/>
    </border>
    <border>
      <left style="medium">
        <color indexed="8"/>
      </left>
      <right style="medium">
        <color indexed="8"/>
      </right>
      <top style="medium">
        <color indexed="8"/>
      </top>
      <bottom/>
      <diagonal/>
    </border>
    <border>
      <left/>
      <right/>
      <top/>
      <bottom style="medium">
        <color indexed="8"/>
      </bottom>
      <diagonal/>
    </border>
  </borders>
  <cellStyleXfs count="21">
    <xf numFmtId="0" fontId="0" fillId="0" borderId="0"/>
    <xf numFmtId="0" fontId="1" fillId="0" borderId="0" applyNumberFormat="0" applyFill="0" applyBorder="0" applyAlignment="0" applyProtection="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3" fillId="5" borderId="0" applyNumberFormat="0" applyBorder="0" applyAlignment="0" applyProtection="0"/>
    <xf numFmtId="0" fontId="4" fillId="6" borderId="0" applyNumberFormat="0" applyBorder="0" applyAlignment="0" applyProtection="0"/>
    <xf numFmtId="0" fontId="5" fillId="0" borderId="0" applyNumberFormat="0" applyFill="0" applyBorder="0" applyAlignment="0" applyProtection="0"/>
    <xf numFmtId="0" fontId="6" fillId="7" borderId="0" applyNumberFormat="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8" borderId="0" applyNumberFormat="0" applyBorder="0" applyAlignment="0" applyProtection="0"/>
    <xf numFmtId="0" fontId="44" fillId="0" borderId="0"/>
    <xf numFmtId="0" fontId="44" fillId="0" borderId="0"/>
    <xf numFmtId="0" fontId="11" fillId="8" borderId="1" applyNumberFormat="0" applyAlignment="0" applyProtection="0"/>
    <xf numFmtId="9" fontId="44" fillId="0" borderId="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174" fontId="44" fillId="0" borderId="0" applyFill="0" applyBorder="0" applyAlignment="0" applyProtection="0"/>
    <xf numFmtId="0" fontId="3" fillId="0" borderId="0" applyNumberFormat="0" applyFill="0" applyBorder="0" applyAlignment="0" applyProtection="0"/>
  </cellStyleXfs>
  <cellXfs count="393">
    <xf numFmtId="0" fontId="0" fillId="0" borderId="0" xfId="0"/>
    <xf numFmtId="0" fontId="0" fillId="0" borderId="0" xfId="0" applyAlignment="1" applyProtection="1">
      <alignment vertical="center"/>
    </xf>
    <xf numFmtId="0" fontId="14" fillId="0" borderId="0" xfId="0" applyNumberFormat="1" applyFont="1" applyFill="1" applyAlignment="1" applyProtection="1">
      <alignment horizontal="center"/>
    </xf>
    <xf numFmtId="0" fontId="0" fillId="0" borderId="0" xfId="0" applyProtection="1"/>
    <xf numFmtId="0" fontId="2" fillId="0" borderId="0" xfId="0" applyFont="1" applyFill="1" applyProtection="1"/>
    <xf numFmtId="0" fontId="2" fillId="0" borderId="0" xfId="0" applyFont="1" applyProtection="1"/>
    <xf numFmtId="0" fontId="2" fillId="0" borderId="0" xfId="0" applyFont="1" applyAlignment="1" applyProtection="1">
      <alignment vertical="center"/>
    </xf>
    <xf numFmtId="0" fontId="19" fillId="9" borderId="2" xfId="13" applyFont="1" applyFill="1" applyBorder="1" applyAlignment="1" applyProtection="1">
      <alignment horizontal="center" vertical="center"/>
    </xf>
    <xf numFmtId="0" fontId="44" fillId="9" borderId="3" xfId="13" applyFill="1" applyBorder="1" applyAlignment="1" applyProtection="1">
      <alignment vertical="center"/>
    </xf>
    <xf numFmtId="0" fontId="0" fillId="0" borderId="4" xfId="13" applyFont="1" applyBorder="1" applyAlignment="1" applyProtection="1">
      <alignment horizontal="left" vertical="center"/>
    </xf>
    <xf numFmtId="0" fontId="15" fillId="0" borderId="0" xfId="0" applyFont="1" applyAlignment="1" applyProtection="1">
      <alignment vertical="center" wrapText="1"/>
    </xf>
    <xf numFmtId="0" fontId="20" fillId="10" borderId="0" xfId="0" applyFont="1" applyFill="1" applyAlignment="1" applyProtection="1">
      <alignment vertical="center"/>
    </xf>
    <xf numFmtId="0" fontId="22" fillId="0" borderId="4" xfId="13" applyFont="1" applyBorder="1" applyAlignment="1" applyProtection="1">
      <alignment horizontal="left" vertical="center" wrapText="1"/>
    </xf>
    <xf numFmtId="0" fontId="24" fillId="2" borderId="4" xfId="13" applyFont="1" applyFill="1" applyBorder="1" applyAlignment="1" applyProtection="1">
      <alignment horizontal="left" vertical="center"/>
    </xf>
    <xf numFmtId="0" fontId="0" fillId="0" borderId="4" xfId="13" applyFont="1" applyBorder="1" applyAlignment="1" applyProtection="1">
      <alignment horizontal="left" vertical="center" wrapText="1"/>
    </xf>
    <xf numFmtId="0" fontId="0" fillId="0" borderId="5" xfId="13" applyFont="1" applyBorder="1" applyAlignment="1" applyProtection="1">
      <alignment horizontal="left" vertical="center" wrapText="1"/>
    </xf>
    <xf numFmtId="0" fontId="44" fillId="0" borderId="0" xfId="13" applyProtection="1"/>
    <xf numFmtId="0" fontId="17" fillId="0" borderId="0" xfId="13" applyNumberFormat="1" applyFont="1" applyFill="1" applyAlignment="1" applyProtection="1"/>
    <xf numFmtId="0" fontId="25" fillId="0" borderId="0" xfId="13" applyNumberFormat="1" applyFont="1" applyFill="1" applyAlignment="1" applyProtection="1"/>
    <xf numFmtId="0" fontId="14" fillId="0" borderId="0" xfId="13" applyNumberFormat="1" applyFont="1" applyFill="1" applyAlignment="1" applyProtection="1"/>
    <xf numFmtId="0" fontId="14" fillId="0" borderId="0" xfId="13" applyNumberFormat="1" applyFont="1" applyFill="1" applyBorder="1" applyAlignment="1" applyProtection="1">
      <alignment horizontal="left"/>
    </xf>
    <xf numFmtId="173" fontId="14" fillId="0" borderId="0" xfId="13" applyNumberFormat="1" applyFont="1" applyFill="1" applyAlignment="1" applyProtection="1">
      <alignment horizontal="right"/>
    </xf>
    <xf numFmtId="0" fontId="25" fillId="0" borderId="0" xfId="13" applyNumberFormat="1" applyFont="1" applyFill="1" applyBorder="1" applyAlignment="1" applyProtection="1">
      <alignment horizontal="center"/>
    </xf>
    <xf numFmtId="0" fontId="25" fillId="0" borderId="0" xfId="13" applyNumberFormat="1" applyFont="1" applyFill="1" applyBorder="1" applyAlignment="1" applyProtection="1">
      <alignment horizontal="center" vertical="top" wrapText="1"/>
    </xf>
    <xf numFmtId="0" fontId="25" fillId="10" borderId="6" xfId="13" applyNumberFormat="1" applyFont="1" applyFill="1" applyBorder="1" applyAlignment="1" applyProtection="1">
      <alignment horizontal="center" vertical="top" wrapText="1"/>
    </xf>
    <xf numFmtId="0" fontId="25" fillId="10" borderId="4" xfId="13" applyNumberFormat="1" applyFont="1" applyFill="1" applyBorder="1" applyAlignment="1" applyProtection="1">
      <alignment horizontal="center" vertical="top" wrapText="1"/>
    </xf>
    <xf numFmtId="0" fontId="14" fillId="0" borderId="0" xfId="13" applyNumberFormat="1" applyFont="1" applyFill="1" applyBorder="1" applyAlignment="1" applyProtection="1"/>
    <xf numFmtId="40" fontId="25" fillId="0" borderId="7" xfId="13" applyNumberFormat="1" applyFont="1" applyFill="1" applyBorder="1" applyAlignment="1" applyProtection="1"/>
    <xf numFmtId="0" fontId="44" fillId="0" borderId="0" xfId="13" applyBorder="1" applyProtection="1"/>
    <xf numFmtId="40" fontId="14" fillId="0" borderId="6" xfId="13" applyNumberFormat="1" applyFont="1" applyFill="1" applyBorder="1" applyAlignment="1" applyProtection="1"/>
    <xf numFmtId="40" fontId="25" fillId="0" borderId="6" xfId="13" applyNumberFormat="1" applyFont="1" applyFill="1" applyBorder="1" applyAlignment="1" applyProtection="1"/>
    <xf numFmtId="0" fontId="14" fillId="0" borderId="0" xfId="13" applyNumberFormat="1" applyFont="1" applyFill="1" applyBorder="1" applyAlignment="1" applyProtection="1">
      <alignment horizontal="left" indent="1"/>
    </xf>
    <xf numFmtId="0" fontId="21" fillId="0" borderId="0" xfId="0" applyFont="1" applyFill="1" applyAlignment="1" applyProtection="1">
      <alignment vertical="center" wrapText="1"/>
    </xf>
    <xf numFmtId="0" fontId="14" fillId="0" borderId="8" xfId="13" applyNumberFormat="1" applyFont="1" applyFill="1" applyBorder="1" applyAlignment="1" applyProtection="1">
      <alignment horizontal="left" indent="1"/>
    </xf>
    <xf numFmtId="0" fontId="14" fillId="0" borderId="8" xfId="13" applyNumberFormat="1" applyFont="1" applyFill="1" applyBorder="1" applyAlignment="1" applyProtection="1"/>
    <xf numFmtId="40" fontId="14" fillId="0" borderId="9" xfId="13" applyNumberFormat="1" applyFont="1" applyFill="1" applyBorder="1" applyAlignment="1" applyProtection="1"/>
    <xf numFmtId="40" fontId="25" fillId="0" borderId="10" xfId="13" applyNumberFormat="1" applyFont="1" applyFill="1" applyBorder="1" applyAlignment="1" applyProtection="1"/>
    <xf numFmtId="0" fontId="14" fillId="0" borderId="3" xfId="13" applyNumberFormat="1" applyFont="1" applyFill="1" applyBorder="1" applyAlignment="1" applyProtection="1"/>
    <xf numFmtId="0" fontId="14" fillId="0" borderId="8" xfId="13" applyNumberFormat="1" applyFont="1" applyFill="1" applyBorder="1" applyAlignment="1" applyProtection="1">
      <alignment horizontal="center"/>
    </xf>
    <xf numFmtId="0" fontId="25" fillId="10" borderId="3" xfId="13" applyNumberFormat="1" applyFont="1" applyFill="1" applyBorder="1" applyAlignment="1" applyProtection="1">
      <alignment horizontal="center"/>
    </xf>
    <xf numFmtId="0" fontId="25" fillId="10" borderId="11" xfId="13" applyNumberFormat="1" applyFont="1" applyFill="1" applyBorder="1" applyAlignment="1" applyProtection="1">
      <alignment horizontal="center"/>
    </xf>
    <xf numFmtId="0" fontId="25" fillId="10" borderId="10" xfId="13" applyNumberFormat="1" applyFont="1" applyFill="1" applyBorder="1" applyAlignment="1" applyProtection="1">
      <alignment horizontal="center"/>
    </xf>
    <xf numFmtId="0" fontId="25" fillId="0" borderId="3" xfId="13" applyNumberFormat="1" applyFont="1" applyFill="1" applyBorder="1" applyAlignment="1" applyProtection="1">
      <alignment horizontal="center"/>
    </xf>
    <xf numFmtId="4" fontId="25" fillId="0" borderId="11" xfId="13" applyNumberFormat="1" applyFont="1" applyFill="1" applyBorder="1" applyAlignment="1" applyProtection="1">
      <alignment horizontal="right" vertical="center"/>
    </xf>
    <xf numFmtId="0" fontId="25" fillId="0" borderId="10" xfId="13" applyNumberFormat="1" applyFont="1" applyFill="1" applyBorder="1" applyAlignment="1" applyProtection="1">
      <alignment horizontal="center"/>
    </xf>
    <xf numFmtId="0" fontId="14" fillId="10" borderId="3" xfId="13" applyNumberFormat="1" applyFont="1" applyFill="1" applyBorder="1" applyAlignment="1" applyProtection="1"/>
    <xf numFmtId="10" fontId="27" fillId="10" borderId="10" xfId="16" applyNumberFormat="1" applyFont="1" applyFill="1" applyBorder="1" applyAlignment="1" applyProtection="1">
      <alignment horizontal="center"/>
    </xf>
    <xf numFmtId="4" fontId="14" fillId="0" borderId="11" xfId="13" applyNumberFormat="1" applyFont="1" applyFill="1" applyBorder="1" applyAlignment="1" applyProtection="1">
      <alignment horizontal="right" vertical="center"/>
    </xf>
    <xf numFmtId="0" fontId="14" fillId="0" borderId="12" xfId="13" applyNumberFormat="1" applyFont="1" applyFill="1" applyBorder="1" applyAlignment="1" applyProtection="1"/>
    <xf numFmtId="0" fontId="44" fillId="0" borderId="0" xfId="13" applyFill="1" applyProtection="1"/>
    <xf numFmtId="0" fontId="14" fillId="0" borderId="13" xfId="0" applyFont="1" applyBorder="1" applyAlignment="1" applyProtection="1">
      <alignment horizontal="center" vertical="top" wrapText="1"/>
    </xf>
    <xf numFmtId="0" fontId="14" fillId="0" borderId="13" xfId="0" applyFont="1" applyBorder="1" applyAlignment="1" applyProtection="1">
      <alignment horizontal="right" vertical="top" wrapText="1"/>
    </xf>
    <xf numFmtId="0" fontId="14" fillId="0" borderId="14" xfId="0" applyFont="1" applyBorder="1" applyAlignment="1" applyProtection="1">
      <alignment horizontal="center" vertical="top" wrapText="1"/>
    </xf>
    <xf numFmtId="0" fontId="14" fillId="10" borderId="13" xfId="0" applyNumberFormat="1" applyFont="1" applyFill="1" applyBorder="1" applyAlignment="1" applyProtection="1">
      <alignment horizontal="center" vertical="top" wrapText="1"/>
      <protection locked="0"/>
    </xf>
    <xf numFmtId="0" fontId="14" fillId="10" borderId="13" xfId="0" applyNumberFormat="1" applyFont="1" applyFill="1" applyBorder="1" applyAlignment="1" applyProtection="1">
      <alignment horizontal="right" vertical="top" wrapText="1"/>
      <protection locked="0"/>
    </xf>
    <xf numFmtId="0" fontId="14" fillId="10" borderId="14" xfId="0" applyNumberFormat="1" applyFont="1" applyFill="1" applyBorder="1" applyAlignment="1" applyProtection="1">
      <alignment horizontal="right" vertical="top" wrapText="1"/>
      <protection locked="0"/>
    </xf>
    <xf numFmtId="0" fontId="0" fillId="0" borderId="0" xfId="0" applyFill="1" applyProtection="1"/>
    <xf numFmtId="0" fontId="0" fillId="0" borderId="0" xfId="0" applyFont="1" applyFill="1" applyProtection="1"/>
    <xf numFmtId="0" fontId="17" fillId="0" borderId="0" xfId="0" applyNumberFormat="1" applyFont="1" applyFill="1" applyAlignment="1" applyProtection="1"/>
    <xf numFmtId="0" fontId="14" fillId="0" borderId="0" xfId="0" applyNumberFormat="1" applyFont="1" applyFill="1" applyAlignment="1" applyProtection="1"/>
    <xf numFmtId="0" fontId="25" fillId="0" borderId="0" xfId="0" applyNumberFormat="1" applyFont="1" applyFill="1" applyAlignment="1" applyProtection="1"/>
    <xf numFmtId="0" fontId="14" fillId="0" borderId="0" xfId="0" applyNumberFormat="1" applyFont="1" applyFill="1" applyBorder="1" applyAlignment="1" applyProtection="1">
      <alignment horizontal="left"/>
    </xf>
    <xf numFmtId="173" fontId="14" fillId="0" borderId="0" xfId="0" applyNumberFormat="1" applyFont="1" applyFill="1" applyAlignment="1" applyProtection="1">
      <alignment horizontal="right"/>
    </xf>
    <xf numFmtId="0" fontId="29" fillId="10" borderId="15" xfId="0" applyNumberFormat="1" applyFont="1" applyFill="1" applyBorder="1" applyAlignment="1" applyProtection="1">
      <alignment horizontal="center"/>
    </xf>
    <xf numFmtId="49" fontId="29" fillId="10" borderId="7" xfId="0" applyNumberFormat="1" applyFont="1" applyFill="1" applyBorder="1" applyAlignment="1" applyProtection="1">
      <alignment horizontal="center"/>
    </xf>
    <xf numFmtId="0" fontId="29" fillId="10" borderId="4" xfId="0" applyNumberFormat="1" applyFont="1" applyFill="1" applyBorder="1" applyAlignment="1" applyProtection="1">
      <alignment horizontal="center"/>
    </xf>
    <xf numFmtId="49" fontId="29" fillId="10" borderId="6" xfId="0" applyNumberFormat="1" applyFont="1" applyFill="1" applyBorder="1" applyAlignment="1" applyProtection="1">
      <alignment horizontal="center"/>
    </xf>
    <xf numFmtId="0" fontId="29" fillId="10" borderId="4" xfId="0" applyNumberFormat="1" applyFont="1" applyFill="1" applyBorder="1" applyAlignment="1" applyProtection="1">
      <alignment horizontal="center" vertical="top" wrapText="1"/>
    </xf>
    <xf numFmtId="0" fontId="29" fillId="10" borderId="9" xfId="0" applyNumberFormat="1" applyFont="1" applyFill="1" applyBorder="1" applyAlignment="1" applyProtection="1">
      <alignment horizontal="center" vertical="top" wrapText="1"/>
    </xf>
    <xf numFmtId="0" fontId="29" fillId="10" borderId="5" xfId="0" applyNumberFormat="1" applyFont="1" applyFill="1" applyBorder="1" applyAlignment="1" applyProtection="1">
      <alignment horizontal="center" vertical="top" wrapText="1"/>
    </xf>
    <xf numFmtId="0" fontId="14" fillId="0" borderId="0" xfId="0" applyNumberFormat="1" applyFont="1" applyFill="1" applyBorder="1" applyAlignment="1" applyProtection="1"/>
    <xf numFmtId="4" fontId="14" fillId="0" borderId="7" xfId="0" applyNumberFormat="1" applyFont="1" applyFill="1" applyBorder="1" applyAlignment="1" applyProtection="1"/>
    <xf numFmtId="4" fontId="14" fillId="0" borderId="16" xfId="0" applyNumberFormat="1" applyFont="1" applyFill="1" applyBorder="1" applyAlignment="1" applyProtection="1"/>
    <xf numFmtId="4" fontId="14" fillId="0" borderId="7" xfId="0" applyNumberFormat="1" applyFont="1" applyFill="1" applyBorder="1" applyAlignment="1" applyProtection="1">
      <alignment horizontal="right"/>
    </xf>
    <xf numFmtId="4" fontId="14" fillId="10" borderId="6" xfId="0" applyNumberFormat="1" applyFont="1" applyFill="1" applyBorder="1" applyAlignment="1" applyProtection="1">
      <protection locked="0"/>
    </xf>
    <xf numFmtId="4" fontId="14" fillId="10" borderId="17" xfId="0" applyNumberFormat="1" applyFont="1" applyFill="1" applyBorder="1" applyAlignment="1" applyProtection="1">
      <protection locked="0"/>
    </xf>
    <xf numFmtId="4" fontId="14" fillId="0" borderId="17" xfId="0" applyNumberFormat="1" applyFont="1" applyFill="1" applyBorder="1" applyAlignment="1" applyProtection="1"/>
    <xf numFmtId="4" fontId="14" fillId="10" borderId="6" xfId="0" applyNumberFormat="1" applyFont="1" applyFill="1" applyBorder="1" applyAlignment="1" applyProtection="1">
      <alignment vertical="center"/>
      <protection locked="0"/>
    </xf>
    <xf numFmtId="0" fontId="14" fillId="0" borderId="0" xfId="0" applyNumberFormat="1" applyFont="1" applyFill="1" applyBorder="1" applyAlignment="1" applyProtection="1">
      <alignment horizontal="left" wrapText="1"/>
    </xf>
    <xf numFmtId="4" fontId="14" fillId="0" borderId="6" xfId="0" applyNumberFormat="1" applyFont="1" applyFill="1" applyBorder="1" applyAlignment="1" applyProtection="1"/>
    <xf numFmtId="0" fontId="14" fillId="0" borderId="0" xfId="0" applyNumberFormat="1" applyFont="1" applyFill="1" applyBorder="1" applyAlignment="1" applyProtection="1">
      <alignment horizontal="left" indent="1"/>
    </xf>
    <xf numFmtId="0" fontId="14" fillId="0" borderId="8" xfId="0" applyNumberFormat="1" applyFont="1" applyFill="1" applyBorder="1" applyAlignment="1" applyProtection="1">
      <alignment horizontal="left" indent="1"/>
    </xf>
    <xf numFmtId="4" fontId="14" fillId="0" borderId="9" xfId="0" applyNumberFormat="1" applyFont="1" applyFill="1" applyBorder="1" applyAlignment="1" applyProtection="1"/>
    <xf numFmtId="4" fontId="14" fillId="0" borderId="10" xfId="0" applyNumberFormat="1" applyFont="1" applyFill="1" applyBorder="1" applyAlignment="1" applyProtection="1"/>
    <xf numFmtId="4" fontId="14" fillId="0" borderId="9" xfId="0" applyNumberFormat="1" applyFont="1" applyFill="1" applyBorder="1" applyAlignment="1" applyProtection="1">
      <alignment horizontal="right"/>
    </xf>
    <xf numFmtId="0" fontId="0" fillId="0" borderId="0" xfId="0" applyFont="1" applyFill="1" applyAlignment="1" applyProtection="1"/>
    <xf numFmtId="49" fontId="14" fillId="0" borderId="3" xfId="13" applyNumberFormat="1" applyFont="1" applyFill="1" applyBorder="1" applyAlignment="1" applyProtection="1"/>
    <xf numFmtId="0" fontId="20" fillId="10" borderId="0" xfId="0" applyFont="1" applyFill="1" applyProtection="1"/>
    <xf numFmtId="0" fontId="14" fillId="0" borderId="0" xfId="0" applyFont="1" applyFill="1" applyAlignment="1" applyProtection="1"/>
    <xf numFmtId="0" fontId="14" fillId="0" borderId="0" xfId="0" applyNumberFormat="1" applyFont="1" applyFill="1" applyAlignment="1" applyProtection="1">
      <alignment horizontal="left"/>
    </xf>
    <xf numFmtId="49" fontId="14" fillId="0" borderId="0" xfId="0" applyNumberFormat="1" applyFont="1" applyFill="1" applyAlignment="1" applyProtection="1">
      <alignment horizontal="left"/>
    </xf>
    <xf numFmtId="49" fontId="25" fillId="0" borderId="0" xfId="0" applyNumberFormat="1" applyFont="1" applyFill="1" applyAlignment="1" applyProtection="1">
      <alignment horizontal="left"/>
    </xf>
    <xf numFmtId="49" fontId="14" fillId="0" borderId="0" xfId="0" applyNumberFormat="1" applyFont="1" applyFill="1" applyAlignment="1" applyProtection="1"/>
    <xf numFmtId="0" fontId="25" fillId="10" borderId="10" xfId="0" applyFont="1" applyFill="1" applyBorder="1" applyAlignment="1" applyProtection="1">
      <alignment horizontal="center" vertical="center" wrapText="1"/>
    </xf>
    <xf numFmtId="0" fontId="32" fillId="0" borderId="0" xfId="0" applyFont="1" applyFill="1" applyAlignment="1" applyProtection="1">
      <alignment horizontal="right" vertical="center" wrapText="1"/>
    </xf>
    <xf numFmtId="0" fontId="25" fillId="10" borderId="11" xfId="0" applyNumberFormat="1" applyFont="1" applyFill="1" applyBorder="1" applyAlignment="1" applyProtection="1">
      <alignment horizontal="center" vertical="center" wrapText="1"/>
    </xf>
    <xf numFmtId="0" fontId="25" fillId="0" borderId="0" xfId="0" applyNumberFormat="1" applyFont="1" applyFill="1" applyAlignment="1" applyProtection="1">
      <alignment horizontal="center" vertical="center" wrapText="1"/>
    </xf>
    <xf numFmtId="0" fontId="14" fillId="0" borderId="0" xfId="0" applyFont="1" applyFill="1" applyBorder="1" applyAlignment="1" applyProtection="1"/>
    <xf numFmtId="174" fontId="14" fillId="0" borderId="17" xfId="19" applyFont="1" applyFill="1" applyBorder="1" applyAlignment="1" applyProtection="1"/>
    <xf numFmtId="174" fontId="14" fillId="0" borderId="0" xfId="19" applyFont="1" applyFill="1" applyBorder="1" applyAlignment="1" applyProtection="1"/>
    <xf numFmtId="0" fontId="14" fillId="0" borderId="0" xfId="0" applyFont="1" applyFill="1" applyAlignment="1" applyProtection="1">
      <alignment horizontal="left" indent="1"/>
    </xf>
    <xf numFmtId="174" fontId="14" fillId="10" borderId="17" xfId="19" applyFont="1" applyFill="1" applyBorder="1" applyAlignment="1" applyProtection="1">
      <protection locked="0"/>
    </xf>
    <xf numFmtId="174" fontId="14" fillId="0" borderId="0" xfId="19" applyFont="1" applyFill="1" applyBorder="1" applyAlignment="1" applyProtection="1">
      <protection locked="0"/>
    </xf>
    <xf numFmtId="0" fontId="14" fillId="0" borderId="0" xfId="0" applyFont="1" applyFill="1" applyBorder="1" applyAlignment="1" applyProtection="1">
      <alignment horizontal="justify" vertical="top" wrapText="1"/>
    </xf>
    <xf numFmtId="0" fontId="14" fillId="0" borderId="0" xfId="0" applyFont="1" applyFill="1" applyBorder="1" applyAlignment="1" applyProtection="1">
      <alignment vertical="center"/>
    </xf>
    <xf numFmtId="0" fontId="14" fillId="10" borderId="2" xfId="0" applyFont="1" applyFill="1" applyBorder="1" applyAlignment="1" applyProtection="1"/>
    <xf numFmtId="174" fontId="14" fillId="10" borderId="11" xfId="19" applyFont="1" applyFill="1" applyBorder="1" applyAlignment="1" applyProtection="1"/>
    <xf numFmtId="0" fontId="14" fillId="0" borderId="3" xfId="0" applyFont="1" applyFill="1" applyBorder="1" applyAlignment="1" applyProtection="1"/>
    <xf numFmtId="174" fontId="14" fillId="10" borderId="11" xfId="19" applyFont="1" applyFill="1" applyBorder="1" applyAlignment="1" applyProtection="1">
      <protection locked="0"/>
    </xf>
    <xf numFmtId="174" fontId="14" fillId="10" borderId="10" xfId="19" applyFont="1" applyFill="1" applyBorder="1" applyAlignment="1" applyProtection="1">
      <protection locked="0"/>
    </xf>
    <xf numFmtId="174" fontId="14" fillId="0" borderId="0" xfId="19" applyNumberFormat="1" applyFont="1" applyFill="1" applyBorder="1" applyAlignment="1" applyProtection="1">
      <protection locked="0"/>
    </xf>
    <xf numFmtId="37" fontId="14" fillId="0" borderId="3" xfId="0" applyNumberFormat="1" applyFont="1" applyFill="1" applyBorder="1" applyAlignment="1" applyProtection="1"/>
    <xf numFmtId="10" fontId="14" fillId="0" borderId="11" xfId="16" applyNumberFormat="1" applyFont="1" applyFill="1" applyBorder="1" applyAlignment="1" applyProtection="1"/>
    <xf numFmtId="10" fontId="14" fillId="0" borderId="0" xfId="16" applyNumberFormat="1" applyFont="1" applyFill="1" applyBorder="1" applyAlignment="1" applyProtection="1"/>
    <xf numFmtId="37" fontId="14" fillId="10" borderId="3" xfId="0" applyNumberFormat="1" applyFont="1" applyFill="1" applyBorder="1" applyAlignment="1" applyProtection="1"/>
    <xf numFmtId="10" fontId="14" fillId="10" borderId="11" xfId="16" applyNumberFormat="1" applyFont="1" applyFill="1" applyBorder="1" applyAlignment="1" applyProtection="1"/>
    <xf numFmtId="0" fontId="14" fillId="10" borderId="3" xfId="0" applyFont="1" applyFill="1" applyBorder="1" applyAlignment="1" applyProtection="1">
      <alignment horizontal="left"/>
      <protection locked="0"/>
    </xf>
    <xf numFmtId="0" fontId="34" fillId="0" borderId="3" xfId="0" applyFont="1" applyFill="1" applyBorder="1" applyAlignment="1" applyProtection="1"/>
    <xf numFmtId="0" fontId="34" fillId="0" borderId="3" xfId="0" applyNumberFormat="1" applyFont="1" applyFill="1" applyBorder="1" applyAlignment="1" applyProtection="1"/>
    <xf numFmtId="0" fontId="34" fillId="0" borderId="0" xfId="0" applyNumberFormat="1" applyFont="1" applyFill="1" applyAlignment="1" applyProtection="1"/>
    <xf numFmtId="0" fontId="34" fillId="0" borderId="0" xfId="0" applyFont="1" applyFill="1" applyAlignment="1" applyProtection="1"/>
    <xf numFmtId="0" fontId="32" fillId="0" borderId="0" xfId="0" applyFont="1" applyFill="1" applyBorder="1" applyAlignment="1" applyProtection="1">
      <alignment horizontal="right" vertical="center" wrapText="1"/>
    </xf>
    <xf numFmtId="0" fontId="25" fillId="0" borderId="0" xfId="0" applyNumberFormat="1" applyFont="1" applyFill="1" applyBorder="1" applyAlignment="1" applyProtection="1">
      <alignment horizontal="center" vertical="center" wrapText="1"/>
    </xf>
    <xf numFmtId="0" fontId="14" fillId="0" borderId="7" xfId="0" applyFont="1" applyFill="1" applyBorder="1" applyAlignment="1" applyProtection="1">
      <alignment horizontal="justify" vertical="top" wrapText="1"/>
    </xf>
    <xf numFmtId="174" fontId="14" fillId="10" borderId="16" xfId="19" applyFont="1" applyFill="1" applyBorder="1" applyAlignment="1" applyProtection="1">
      <protection locked="0"/>
    </xf>
    <xf numFmtId="0" fontId="14" fillId="0" borderId="6" xfId="0" applyFont="1" applyFill="1" applyBorder="1" applyAlignment="1" applyProtection="1">
      <alignment horizontal="justify" vertical="center" wrapText="1"/>
    </xf>
    <xf numFmtId="0" fontId="14" fillId="0" borderId="6" xfId="0" applyFont="1" applyFill="1" applyBorder="1" applyAlignment="1" applyProtection="1">
      <alignment horizontal="justify" vertical="top" wrapText="1"/>
    </xf>
    <xf numFmtId="174" fontId="14" fillId="0" borderId="17" xfId="19" applyNumberFormat="1" applyFont="1" applyFill="1" applyBorder="1" applyAlignment="1" applyProtection="1"/>
    <xf numFmtId="174" fontId="14" fillId="0" borderId="0" xfId="19" applyNumberFormat="1" applyFont="1" applyFill="1" applyBorder="1" applyAlignment="1" applyProtection="1"/>
    <xf numFmtId="0" fontId="14" fillId="0" borderId="9" xfId="0" applyFont="1" applyFill="1" applyBorder="1" applyAlignment="1" applyProtection="1">
      <alignment horizontal="justify" vertical="top" wrapText="1"/>
    </xf>
    <xf numFmtId="174" fontId="14" fillId="10" borderId="18" xfId="19" applyFont="1" applyFill="1" applyBorder="1" applyAlignment="1" applyProtection="1">
      <protection locked="0"/>
    </xf>
    <xf numFmtId="0" fontId="14" fillId="0" borderId="8" xfId="0" applyNumberFormat="1" applyFont="1" applyFill="1" applyBorder="1" applyAlignment="1" applyProtection="1"/>
    <xf numFmtId="0" fontId="14" fillId="0" borderId="3" xfId="0" applyNumberFormat="1" applyFont="1" applyFill="1" applyBorder="1" applyAlignment="1" applyProtection="1"/>
    <xf numFmtId="0" fontId="14" fillId="0" borderId="0" xfId="0" applyFont="1" applyFill="1" applyBorder="1" applyAlignment="1" applyProtection="1">
      <alignment vertical="center" wrapText="1"/>
    </xf>
    <xf numFmtId="0" fontId="14" fillId="0" borderId="0" xfId="0" applyFont="1" applyFill="1" applyBorder="1" applyAlignment="1" applyProtection="1">
      <alignment wrapText="1"/>
    </xf>
    <xf numFmtId="0" fontId="14" fillId="0" borderId="0" xfId="0" applyNumberFormat="1" applyFont="1" applyFill="1" applyAlignment="1" applyProtection="1">
      <alignment vertical="center" wrapText="1"/>
    </xf>
    <xf numFmtId="0" fontId="25" fillId="0" borderId="0" xfId="0" applyFont="1" applyFill="1" applyBorder="1" applyAlignment="1" applyProtection="1">
      <alignment vertical="top" wrapText="1"/>
    </xf>
    <xf numFmtId="0" fontId="14" fillId="10" borderId="19" xfId="0" applyFont="1" applyFill="1" applyBorder="1" applyAlignment="1" applyProtection="1">
      <alignment horizontal="center" vertical="top" wrapText="1"/>
      <protection locked="0"/>
    </xf>
    <xf numFmtId="0" fontId="14" fillId="10" borderId="20" xfId="0" applyFont="1" applyFill="1" applyBorder="1" applyAlignment="1" applyProtection="1">
      <alignment horizontal="center" vertical="top" wrapText="1"/>
      <protection locked="0"/>
    </xf>
    <xf numFmtId="0" fontId="36" fillId="0" borderId="13" xfId="0" applyFont="1" applyBorder="1" applyAlignment="1" applyProtection="1">
      <alignment horizontal="center" vertical="top" wrapText="1"/>
    </xf>
    <xf numFmtId="0" fontId="36" fillId="0" borderId="14" xfId="0" applyFont="1" applyBorder="1" applyAlignment="1" applyProtection="1">
      <alignment horizontal="center" vertical="top" wrapText="1"/>
    </xf>
    <xf numFmtId="0" fontId="14" fillId="10" borderId="19" xfId="0" applyFont="1" applyFill="1" applyBorder="1" applyAlignment="1" applyProtection="1">
      <alignment horizontal="right" vertical="top" wrapText="1"/>
      <protection locked="0"/>
    </xf>
    <xf numFmtId="49" fontId="14" fillId="11" borderId="0" xfId="0" applyNumberFormat="1" applyFont="1" applyFill="1" applyAlignment="1" applyProtection="1"/>
    <xf numFmtId="0" fontId="14" fillId="11" borderId="0" xfId="0" applyFont="1" applyFill="1" applyAlignment="1" applyProtection="1"/>
    <xf numFmtId="0" fontId="14" fillId="11" borderId="0" xfId="0" applyFont="1" applyFill="1" applyBorder="1" applyAlignment="1" applyProtection="1"/>
    <xf numFmtId="49" fontId="14" fillId="0" borderId="12" xfId="0" applyNumberFormat="1" applyFont="1" applyFill="1" applyBorder="1" applyAlignment="1" applyProtection="1"/>
    <xf numFmtId="49" fontId="14" fillId="0" borderId="10" xfId="0" applyNumberFormat="1" applyFont="1" applyFill="1" applyBorder="1" applyAlignment="1" applyProtection="1">
      <alignment horizontal="center"/>
    </xf>
    <xf numFmtId="49" fontId="14" fillId="0" borderId="0" xfId="0" applyNumberFormat="1" applyFont="1" applyFill="1" applyBorder="1" applyAlignment="1" applyProtection="1">
      <alignment horizontal="center"/>
    </xf>
    <xf numFmtId="49" fontId="14" fillId="0" borderId="8" xfId="0" applyNumberFormat="1" applyFont="1" applyFill="1" applyBorder="1" applyAlignment="1" applyProtection="1"/>
    <xf numFmtId="49" fontId="14" fillId="0" borderId="3" xfId="0" applyNumberFormat="1" applyFont="1" applyFill="1" applyBorder="1" applyAlignment="1" applyProtection="1"/>
    <xf numFmtId="10" fontId="14" fillId="10" borderId="10" xfId="0" applyNumberFormat="1" applyFont="1" applyFill="1" applyBorder="1" applyAlignment="1" applyProtection="1">
      <protection locked="0"/>
    </xf>
    <xf numFmtId="10" fontId="14" fillId="10" borderId="3" xfId="0" applyNumberFormat="1" applyFont="1" applyFill="1" applyBorder="1" applyAlignment="1" applyProtection="1">
      <protection locked="0"/>
    </xf>
    <xf numFmtId="3" fontId="14" fillId="0" borderId="0" xfId="0" applyNumberFormat="1" applyFont="1" applyFill="1" applyAlignment="1" applyProtection="1"/>
    <xf numFmtId="49" fontId="14" fillId="0" borderId="3" xfId="0" applyNumberFormat="1" applyFont="1" applyFill="1" applyBorder="1" applyAlignment="1" applyProtection="1">
      <protection locked="0"/>
    </xf>
    <xf numFmtId="0" fontId="0" fillId="0" borderId="12" xfId="0" applyFill="1" applyBorder="1" applyAlignment="1" applyProtection="1"/>
    <xf numFmtId="37" fontId="14" fillId="0" borderId="0" xfId="0" applyNumberFormat="1" applyFont="1" applyFill="1" applyAlignment="1" applyProtection="1"/>
    <xf numFmtId="0" fontId="17" fillId="0" borderId="0" xfId="0" applyFont="1" applyFill="1" applyAlignment="1" applyProtection="1"/>
    <xf numFmtId="0" fontId="25" fillId="0" borderId="0" xfId="0" applyFont="1" applyFill="1" applyAlignment="1" applyProtection="1"/>
    <xf numFmtId="0" fontId="14" fillId="0" borderId="0" xfId="0" applyFont="1" applyFill="1" applyAlignment="1" applyProtection="1">
      <alignment horizontal="left"/>
    </xf>
    <xf numFmtId="0" fontId="25" fillId="10" borderId="16" xfId="0" applyFont="1" applyFill="1" applyBorder="1" applyAlignment="1" applyProtection="1">
      <alignment horizontal="center"/>
    </xf>
    <xf numFmtId="0" fontId="25" fillId="10" borderId="18" xfId="0" applyFont="1" applyFill="1" applyBorder="1" applyAlignment="1" applyProtection="1">
      <alignment horizontal="center"/>
    </xf>
    <xf numFmtId="0" fontId="25" fillId="10" borderId="10" xfId="0" applyFont="1" applyFill="1" applyBorder="1" applyAlignment="1" applyProtection="1">
      <alignment horizontal="center"/>
    </xf>
    <xf numFmtId="0" fontId="25" fillId="10" borderId="11" xfId="0" applyNumberFormat="1" applyFont="1" applyFill="1" applyBorder="1" applyAlignment="1" applyProtection="1">
      <alignment horizontal="center"/>
    </xf>
    <xf numFmtId="0" fontId="37" fillId="0" borderId="4" xfId="0" applyFont="1" applyFill="1" applyBorder="1" applyAlignment="1" applyProtection="1">
      <alignment horizontal="justify" vertical="top" wrapText="1"/>
    </xf>
    <xf numFmtId="0" fontId="14" fillId="0" borderId="2" xfId="0" applyFont="1" applyFill="1" applyBorder="1" applyAlignment="1" applyProtection="1"/>
    <xf numFmtId="4" fontId="14" fillId="0" borderId="11" xfId="0" applyNumberFormat="1" applyFont="1" applyFill="1" applyBorder="1" applyAlignment="1" applyProtection="1"/>
    <xf numFmtId="4" fontId="14" fillId="10" borderId="11" xfId="0" applyNumberFormat="1" applyFont="1" applyFill="1" applyBorder="1" applyAlignment="1" applyProtection="1">
      <protection locked="0"/>
    </xf>
    <xf numFmtId="10" fontId="14" fillId="0" borderId="11" xfId="0" applyNumberFormat="1" applyFont="1" applyFill="1" applyBorder="1" applyAlignment="1" applyProtection="1"/>
    <xf numFmtId="0" fontId="14" fillId="10" borderId="10" xfId="0" applyNumberFormat="1" applyFont="1" applyFill="1" applyBorder="1" applyAlignment="1" applyProtection="1">
      <protection locked="0"/>
    </xf>
    <xf numFmtId="0" fontId="14" fillId="10" borderId="10" xfId="0" applyFont="1" applyFill="1" applyBorder="1" applyAlignment="1" applyProtection="1">
      <protection locked="0"/>
    </xf>
    <xf numFmtId="0" fontId="14" fillId="10" borderId="2" xfId="0" applyFont="1" applyFill="1" applyBorder="1" applyAlignment="1" applyProtection="1">
      <protection locked="0"/>
    </xf>
    <xf numFmtId="0" fontId="14" fillId="0" borderId="10" xfId="0" applyFont="1" applyFill="1" applyBorder="1" applyAlignment="1" applyProtection="1"/>
    <xf numFmtId="49" fontId="14" fillId="0" borderId="0" xfId="0" applyNumberFormat="1" applyFont="1" applyFill="1" applyBorder="1" applyAlignment="1" applyProtection="1"/>
    <xf numFmtId="37" fontId="14" fillId="0" borderId="0" xfId="0" applyNumberFormat="1" applyFont="1" applyFill="1" applyBorder="1" applyAlignment="1" applyProtection="1"/>
    <xf numFmtId="0" fontId="14" fillId="0" borderId="0" xfId="0" applyFont="1" applyFill="1" applyAlignment="1" applyProtection="1">
      <alignment horizontal="center"/>
    </xf>
    <xf numFmtId="0" fontId="14" fillId="0" borderId="0" xfId="0" applyFont="1" applyFill="1" applyAlignment="1" applyProtection="1">
      <alignment horizontal="right"/>
    </xf>
    <xf numFmtId="0" fontId="25" fillId="10" borderId="16" xfId="0" applyFont="1" applyFill="1" applyBorder="1" applyAlignment="1" applyProtection="1">
      <alignment horizontal="center" vertical="center" wrapText="1"/>
    </xf>
    <xf numFmtId="0" fontId="39" fillId="10" borderId="18" xfId="0" applyFont="1" applyFill="1" applyBorder="1" applyAlignment="1" applyProtection="1">
      <alignment horizontal="center" wrapText="1"/>
    </xf>
    <xf numFmtId="0" fontId="14" fillId="0" borderId="0" xfId="0" applyFont="1" applyBorder="1" applyAlignment="1" applyProtection="1">
      <alignment horizontal="left" wrapText="1"/>
    </xf>
    <xf numFmtId="0" fontId="14" fillId="0" borderId="4" xfId="0" applyFont="1" applyBorder="1" applyAlignment="1" applyProtection="1">
      <alignment horizontal="left" vertical="top" wrapText="1"/>
    </xf>
    <xf numFmtId="40" fontId="14" fillId="0" borderId="7" xfId="0" applyNumberFormat="1" applyFont="1" applyFill="1" applyBorder="1" applyAlignment="1" applyProtection="1">
      <alignment horizontal="right" vertical="top" wrapText="1"/>
    </xf>
    <xf numFmtId="40" fontId="14" fillId="0" borderId="16" xfId="0" applyNumberFormat="1" applyFont="1" applyFill="1" applyBorder="1" applyAlignment="1" applyProtection="1">
      <alignment horizontal="right" vertical="top" wrapText="1"/>
    </xf>
    <xf numFmtId="174" fontId="14" fillId="10" borderId="6" xfId="19" applyFont="1" applyFill="1" applyBorder="1" applyAlignment="1" applyProtection="1">
      <alignment horizontal="right" vertical="top" wrapText="1"/>
      <protection locked="0"/>
    </xf>
    <xf numFmtId="174" fontId="14" fillId="10" borderId="17" xfId="19" applyFont="1" applyFill="1" applyBorder="1" applyAlignment="1" applyProtection="1">
      <alignment horizontal="right" vertical="top" wrapText="1"/>
      <protection locked="0"/>
    </xf>
    <xf numFmtId="40" fontId="14" fillId="0" borderId="6" xfId="0" applyNumberFormat="1" applyFont="1" applyFill="1" applyBorder="1" applyAlignment="1" applyProtection="1">
      <alignment horizontal="right" vertical="top" wrapText="1"/>
    </xf>
    <xf numFmtId="40" fontId="14" fillId="0" borderId="17" xfId="0" applyNumberFormat="1" applyFont="1" applyFill="1" applyBorder="1" applyAlignment="1" applyProtection="1">
      <alignment horizontal="right" vertical="top" wrapText="1"/>
    </xf>
    <xf numFmtId="40" fontId="14" fillId="10" borderId="6" xfId="0" applyNumberFormat="1" applyFont="1" applyFill="1" applyBorder="1" applyAlignment="1" applyProtection="1">
      <alignment horizontal="right" vertical="top" wrapText="1"/>
      <protection locked="0"/>
    </xf>
    <xf numFmtId="40" fontId="14" fillId="10" borderId="9" xfId="0" applyNumberFormat="1" applyFont="1" applyFill="1" applyBorder="1" applyAlignment="1" applyProtection="1">
      <alignment horizontal="right" vertical="top" wrapText="1"/>
      <protection locked="0"/>
    </xf>
    <xf numFmtId="0" fontId="25" fillId="10" borderId="8" xfId="0" applyFont="1" applyFill="1" applyBorder="1" applyAlignment="1" applyProtection="1">
      <alignment vertical="center"/>
    </xf>
    <xf numFmtId="0" fontId="25" fillId="10" borderId="5" xfId="0" applyFont="1" applyFill="1" applyBorder="1" applyAlignment="1" applyProtection="1">
      <alignment horizontal="left" vertical="top" wrapText="1"/>
    </xf>
    <xf numFmtId="174" fontId="25" fillId="10" borderId="10" xfId="19" applyFont="1" applyFill="1" applyBorder="1" applyAlignment="1" applyProtection="1">
      <alignment horizontal="right" vertical="top" wrapText="1"/>
    </xf>
    <xf numFmtId="174" fontId="25" fillId="10" borderId="11" xfId="19" applyFont="1" applyFill="1" applyBorder="1" applyAlignment="1" applyProtection="1">
      <alignment horizontal="right" vertical="top" wrapText="1"/>
    </xf>
    <xf numFmtId="0" fontId="25" fillId="10" borderId="18" xfId="0" applyFont="1" applyFill="1" applyBorder="1" applyAlignment="1" applyProtection="1">
      <alignment horizontal="center" vertical="center" wrapText="1"/>
    </xf>
    <xf numFmtId="0" fontId="14" fillId="0" borderId="3" xfId="0" applyFont="1" applyBorder="1" applyAlignment="1" applyProtection="1">
      <alignment horizontal="left" wrapText="1"/>
    </xf>
    <xf numFmtId="174" fontId="14" fillId="10" borderId="10" xfId="19" applyFont="1" applyFill="1" applyBorder="1" applyAlignment="1" applyProtection="1">
      <alignment horizontal="center" vertical="top" wrapText="1"/>
      <protection locked="0"/>
    </xf>
    <xf numFmtId="10" fontId="14" fillId="10" borderId="11" xfId="0" applyNumberFormat="1" applyFont="1" applyFill="1" applyBorder="1" applyAlignment="1" applyProtection="1">
      <alignment horizontal="center"/>
    </xf>
    <xf numFmtId="40" fontId="14" fillId="0" borderId="10" xfId="0" applyNumberFormat="1" applyFont="1" applyBorder="1" applyAlignment="1" applyProtection="1">
      <alignment horizontal="center" vertical="top" wrapText="1"/>
    </xf>
    <xf numFmtId="174" fontId="14" fillId="0" borderId="10" xfId="19" applyFont="1" applyFill="1" applyBorder="1" applyAlignment="1" applyProtection="1">
      <alignment horizontal="center" vertical="top" wrapText="1"/>
    </xf>
    <xf numFmtId="0" fontId="14" fillId="0" borderId="3" xfId="0" applyFont="1" applyFill="1" applyBorder="1" applyAlignment="1" applyProtection="1">
      <alignment horizontal="left" wrapText="1"/>
    </xf>
    <xf numFmtId="174" fontId="14" fillId="0" borderId="10" xfId="19" applyNumberFormat="1" applyFont="1" applyFill="1" applyBorder="1" applyAlignment="1" applyProtection="1">
      <alignment horizontal="center" vertical="top" wrapText="1"/>
    </xf>
    <xf numFmtId="174" fontId="14" fillId="10" borderId="10" xfId="19" applyFont="1" applyFill="1" applyBorder="1" applyAlignment="1" applyProtection="1">
      <alignment horizontal="right" vertical="top" wrapText="1"/>
      <protection locked="0"/>
    </xf>
    <xf numFmtId="174" fontId="14" fillId="0" borderId="10" xfId="19" applyNumberFormat="1" applyFont="1" applyFill="1" applyBorder="1" applyAlignment="1" applyProtection="1">
      <alignment horizontal="right" vertical="center" wrapText="1"/>
    </xf>
    <xf numFmtId="0" fontId="14" fillId="0" borderId="11" xfId="0" applyFont="1" applyBorder="1" applyAlignment="1" applyProtection="1">
      <alignment wrapText="1"/>
    </xf>
    <xf numFmtId="0" fontId="14" fillId="0" borderId="3" xfId="0" applyFont="1" applyBorder="1" applyAlignment="1" applyProtection="1">
      <alignment wrapText="1"/>
    </xf>
    <xf numFmtId="0" fontId="28" fillId="0" borderId="0" xfId="0" applyFont="1" applyFill="1" applyBorder="1" applyAlignment="1" applyProtection="1">
      <alignment horizontal="center" vertical="center" wrapText="1"/>
    </xf>
    <xf numFmtId="0" fontId="39" fillId="0" borderId="0" xfId="0" applyFont="1" applyFill="1" applyBorder="1" applyAlignment="1" applyProtection="1">
      <alignment horizontal="center" wrapText="1"/>
    </xf>
    <xf numFmtId="0" fontId="14" fillId="0" borderId="0" xfId="0" applyFont="1" applyFill="1" applyBorder="1" applyAlignment="1" applyProtection="1">
      <alignment horizontal="left" wrapText="1"/>
    </xf>
    <xf numFmtId="0" fontId="14" fillId="0" borderId="0" xfId="0" applyFont="1" applyFill="1" applyBorder="1" applyAlignment="1" applyProtection="1">
      <alignment horizontal="left" vertical="top" wrapText="1"/>
    </xf>
    <xf numFmtId="40" fontId="14" fillId="0" borderId="0" xfId="0" applyNumberFormat="1" applyFont="1" applyFill="1" applyBorder="1" applyAlignment="1" applyProtection="1">
      <alignment horizontal="right" vertical="top" wrapText="1"/>
    </xf>
    <xf numFmtId="174" fontId="14" fillId="0" borderId="0" xfId="19" applyFont="1" applyFill="1" applyBorder="1" applyAlignment="1" applyProtection="1">
      <alignment horizontal="right" vertical="top" wrapText="1"/>
    </xf>
    <xf numFmtId="174" fontId="14" fillId="10" borderId="6" xfId="19" applyNumberFormat="1" applyFont="1" applyFill="1" applyBorder="1" applyAlignment="1" applyProtection="1">
      <alignment horizontal="right" vertical="top" wrapText="1"/>
      <protection locked="0"/>
    </xf>
    <xf numFmtId="174" fontId="14" fillId="10" borderId="17" xfId="19" applyNumberFormat="1" applyFont="1" applyFill="1" applyBorder="1" applyAlignment="1" applyProtection="1">
      <alignment horizontal="right" vertical="top" wrapText="1"/>
      <protection locked="0"/>
    </xf>
    <xf numFmtId="0" fontId="14" fillId="0" borderId="0" xfId="0" applyFont="1" applyBorder="1" applyAlignment="1" applyProtection="1">
      <alignment horizontal="left"/>
    </xf>
    <xf numFmtId="173" fontId="14" fillId="0" borderId="8" xfId="0" applyNumberFormat="1" applyFont="1" applyBorder="1" applyAlignment="1" applyProtection="1">
      <alignment horizontal="right"/>
    </xf>
    <xf numFmtId="0" fontId="25" fillId="10" borderId="0" xfId="0" applyFont="1" applyFill="1" applyBorder="1" applyAlignment="1" applyProtection="1">
      <alignment horizontal="center" vertical="center"/>
    </xf>
    <xf numFmtId="0" fontId="25" fillId="10" borderId="7" xfId="0" applyFont="1" applyFill="1" applyBorder="1" applyAlignment="1" applyProtection="1">
      <alignment horizontal="center" vertical="center" wrapText="1"/>
    </xf>
    <xf numFmtId="0" fontId="25" fillId="10" borderId="6" xfId="0" applyFont="1" applyFill="1" applyBorder="1" applyAlignment="1" applyProtection="1">
      <alignment horizontal="center" vertical="center" wrapText="1"/>
    </xf>
    <xf numFmtId="0" fontId="25" fillId="10" borderId="9" xfId="0" applyFont="1" applyFill="1" applyBorder="1" applyAlignment="1" applyProtection="1">
      <alignment horizontal="center" vertical="center" wrapText="1"/>
    </xf>
    <xf numFmtId="0" fontId="25" fillId="10" borderId="0" xfId="0" applyFont="1" applyFill="1" applyBorder="1" applyAlignment="1" applyProtection="1">
      <alignment horizontal="center" vertical="center" wrapText="1"/>
    </xf>
    <xf numFmtId="0" fontId="25" fillId="10" borderId="6" xfId="0" applyFont="1" applyFill="1" applyBorder="1" applyAlignment="1" applyProtection="1">
      <alignment horizontal="center" vertical="center"/>
    </xf>
    <xf numFmtId="0" fontId="25" fillId="0" borderId="12" xfId="0" applyFont="1" applyBorder="1" applyAlignment="1" applyProtection="1">
      <alignment horizontal="left"/>
    </xf>
    <xf numFmtId="174" fontId="25" fillId="0" borderId="10" xfId="19" applyFont="1" applyFill="1" applyBorder="1" applyAlignment="1" applyProtection="1">
      <alignment horizontal="center" vertical="center" wrapText="1"/>
    </xf>
    <xf numFmtId="174" fontId="25" fillId="0" borderId="2" xfId="19" applyFont="1" applyFill="1" applyBorder="1" applyAlignment="1" applyProtection="1">
      <alignment horizontal="center" vertical="center" wrapText="1"/>
    </xf>
    <xf numFmtId="0" fontId="40" fillId="0" borderId="15" xfId="0" applyNumberFormat="1" applyFont="1" applyFill="1" applyBorder="1" applyAlignment="1" applyProtection="1">
      <alignment horizontal="left" vertical="center"/>
    </xf>
    <xf numFmtId="174" fontId="25" fillId="10" borderId="0" xfId="19" applyFont="1" applyFill="1" applyBorder="1" applyAlignment="1" applyProtection="1">
      <alignment horizontal="center" vertical="center" wrapText="1"/>
      <protection locked="0"/>
    </xf>
    <xf numFmtId="174" fontId="41" fillId="10" borderId="6" xfId="19" applyFont="1" applyFill="1" applyBorder="1" applyAlignment="1" applyProtection="1">
      <alignment horizontal="center" wrapText="1"/>
      <protection locked="0"/>
    </xf>
    <xf numFmtId="174" fontId="25" fillId="10" borderId="4" xfId="19" applyFont="1" applyFill="1" applyBorder="1" applyAlignment="1" applyProtection="1">
      <alignment horizontal="center"/>
      <protection locked="0"/>
    </xf>
    <xf numFmtId="174" fontId="25" fillId="0" borderId="0" xfId="19" applyFont="1" applyFill="1" applyBorder="1" applyAlignment="1" applyProtection="1">
      <alignment horizontal="center"/>
    </xf>
    <xf numFmtId="0" fontId="40" fillId="0" borderId="4" xfId="0" applyNumberFormat="1" applyFont="1" applyFill="1" applyBorder="1" applyAlignment="1" applyProtection="1">
      <alignment horizontal="left" vertical="center"/>
    </xf>
    <xf numFmtId="0" fontId="25" fillId="0" borderId="7" xfId="0" applyNumberFormat="1" applyFont="1" applyBorder="1" applyAlignment="1" applyProtection="1">
      <alignment horizontal="left"/>
    </xf>
    <xf numFmtId="0" fontId="40" fillId="0" borderId="2" xfId="0" applyNumberFormat="1" applyFont="1" applyFill="1" applyBorder="1" applyAlignment="1" applyProtection="1">
      <alignment horizontal="left" vertical="center"/>
    </xf>
    <xf numFmtId="174" fontId="25" fillId="10" borderId="4" xfId="19" applyFont="1" applyFill="1" applyBorder="1" applyAlignment="1" applyProtection="1">
      <alignment horizontal="right" wrapText="1"/>
      <protection locked="0"/>
    </xf>
    <xf numFmtId="174" fontId="25" fillId="10" borderId="6" xfId="19" applyFont="1" applyFill="1" applyBorder="1" applyAlignment="1" applyProtection="1">
      <alignment horizontal="right" wrapText="1"/>
      <protection locked="0"/>
    </xf>
    <xf numFmtId="174" fontId="25" fillId="10" borderId="4" xfId="19" applyFont="1" applyFill="1" applyBorder="1" applyAlignment="1" applyProtection="1">
      <alignment horizontal="right"/>
      <protection locked="0"/>
    </xf>
    <xf numFmtId="174" fontId="25" fillId="10" borderId="0" xfId="19" applyFont="1" applyFill="1" applyBorder="1" applyAlignment="1" applyProtection="1">
      <alignment horizontal="right"/>
      <protection locked="0"/>
    </xf>
    <xf numFmtId="0" fontId="25" fillId="10" borderId="10" xfId="0" applyNumberFormat="1" applyFont="1" applyFill="1" applyBorder="1" applyAlignment="1" applyProtection="1">
      <alignment horizontal="left"/>
    </xf>
    <xf numFmtId="174" fontId="25" fillId="10" borderId="10" xfId="19" applyFont="1" applyFill="1" applyBorder="1" applyAlignment="1" applyProtection="1">
      <alignment horizontal="right" wrapText="1"/>
    </xf>
    <xf numFmtId="174" fontId="25" fillId="10" borderId="2" xfId="19" applyFont="1" applyFill="1" applyBorder="1" applyAlignment="1" applyProtection="1">
      <alignment horizontal="right" wrapText="1"/>
    </xf>
    <xf numFmtId="0" fontId="14" fillId="0" borderId="0" xfId="0" applyNumberFormat="1" applyFont="1" applyFill="1" applyBorder="1" applyAlignment="1" applyProtection="1">
      <alignment vertical="center"/>
    </xf>
    <xf numFmtId="37" fontId="14" fillId="0" borderId="0" xfId="0" applyNumberFormat="1" applyFont="1" applyFill="1" applyBorder="1" applyAlignment="1" applyProtection="1">
      <alignment horizontal="right"/>
    </xf>
    <xf numFmtId="0" fontId="40" fillId="0" borderId="15" xfId="0" applyFont="1" applyFill="1" applyBorder="1" applyAlignment="1" applyProtection="1">
      <alignment horizontal="left" vertical="center"/>
    </xf>
    <xf numFmtId="0" fontId="40" fillId="0" borderId="4" xfId="0" applyFont="1" applyFill="1" applyBorder="1" applyAlignment="1" applyProtection="1">
      <alignment horizontal="left" vertical="center"/>
    </xf>
    <xf numFmtId="0" fontId="25" fillId="10" borderId="3" xfId="0" applyNumberFormat="1" applyFont="1" applyFill="1" applyBorder="1" applyAlignment="1" applyProtection="1">
      <alignment horizontal="center"/>
    </xf>
    <xf numFmtId="0" fontId="25" fillId="10" borderId="10" xfId="0" applyNumberFormat="1" applyFont="1" applyFill="1" applyBorder="1" applyAlignment="1" applyProtection="1">
      <alignment horizontal="center"/>
    </xf>
    <xf numFmtId="0" fontId="25" fillId="10" borderId="2" xfId="0" applyNumberFormat="1" applyFont="1" applyFill="1" applyBorder="1" applyAlignment="1" applyProtection="1">
      <alignment horizontal="center"/>
    </xf>
    <xf numFmtId="0" fontId="14" fillId="0" borderId="4" xfId="0" applyNumberFormat="1" applyFont="1" applyFill="1" applyBorder="1" applyAlignment="1" applyProtection="1"/>
    <xf numFmtId="0" fontId="14" fillId="10" borderId="17" xfId="0" applyNumberFormat="1" applyFont="1" applyFill="1" applyBorder="1" applyAlignment="1" applyProtection="1">
      <protection locked="0"/>
    </xf>
    <xf numFmtId="174" fontId="14" fillId="0" borderId="6" xfId="19" applyNumberFormat="1" applyFont="1" applyFill="1" applyBorder="1" applyAlignment="1" applyProtection="1"/>
    <xf numFmtId="0" fontId="14" fillId="0" borderId="5" xfId="0" applyNumberFormat="1" applyFont="1" applyFill="1" applyBorder="1" applyAlignment="1" applyProtection="1"/>
    <xf numFmtId="174" fontId="14" fillId="0" borderId="9" xfId="19" applyNumberFormat="1" applyFont="1" applyFill="1" applyBorder="1" applyAlignment="1" applyProtection="1"/>
    <xf numFmtId="0" fontId="14" fillId="0" borderId="2" xfId="0" applyNumberFormat="1" applyFont="1" applyFill="1" applyBorder="1" applyAlignment="1" applyProtection="1"/>
    <xf numFmtId="0" fontId="2" fillId="0" borderId="0" xfId="0" applyFont="1"/>
    <xf numFmtId="0" fontId="0" fillId="0" borderId="0" xfId="0" applyFont="1"/>
    <xf numFmtId="0" fontId="42" fillId="0" borderId="0" xfId="0" applyFont="1"/>
    <xf numFmtId="0" fontId="42" fillId="0" borderId="10" xfId="14" applyFont="1" applyFill="1" applyBorder="1" applyAlignment="1">
      <alignment horizontal="center" vertical="center" wrapText="1"/>
    </xf>
    <xf numFmtId="9" fontId="2" fillId="0" borderId="0" xfId="0" applyNumberFormat="1" applyFont="1"/>
    <xf numFmtId="0" fontId="43" fillId="11" borderId="10" xfId="14" applyFont="1" applyFill="1" applyBorder="1" applyAlignment="1">
      <alignment horizontal="center" vertical="center"/>
    </xf>
    <xf numFmtId="0" fontId="43" fillId="11" borderId="10" xfId="14" applyFont="1" applyFill="1" applyBorder="1" applyAlignment="1">
      <alignment vertical="center"/>
    </xf>
    <xf numFmtId="3" fontId="43" fillId="11" borderId="10" xfId="14" applyNumberFormat="1" applyFont="1" applyFill="1" applyBorder="1" applyAlignment="1">
      <alignment horizontal="right" vertical="center"/>
    </xf>
    <xf numFmtId="0" fontId="21" fillId="0" borderId="0" xfId="0" applyFont="1" applyAlignment="1">
      <alignment horizontal="center"/>
    </xf>
    <xf numFmtId="0" fontId="43" fillId="10" borderId="10" xfId="14" applyFont="1" applyFill="1" applyBorder="1" applyAlignment="1">
      <alignment horizontal="center" vertical="center"/>
    </xf>
    <xf numFmtId="0" fontId="43" fillId="10" borderId="10" xfId="14" applyFont="1" applyFill="1" applyBorder="1" applyAlignment="1">
      <alignment vertical="center"/>
    </xf>
    <xf numFmtId="3" fontId="43" fillId="10" borderId="10" xfId="14" applyNumberFormat="1" applyFont="1" applyFill="1" applyBorder="1" applyAlignment="1">
      <alignment horizontal="right" vertical="center"/>
    </xf>
    <xf numFmtId="10" fontId="4" fillId="0" borderId="0" xfId="16" applyNumberFormat="1" applyFont="1" applyFill="1" applyBorder="1" applyAlignment="1" applyProtection="1"/>
    <xf numFmtId="3" fontId="2" fillId="0" borderId="0" xfId="0" applyNumberFormat="1" applyFont="1"/>
    <xf numFmtId="0" fontId="0" fillId="0" borderId="0" xfId="0" applyFont="1" applyAlignment="1">
      <alignment horizontal="right"/>
    </xf>
    <xf numFmtId="0" fontId="19" fillId="0" borderId="0" xfId="0" applyFont="1" applyAlignment="1">
      <alignment horizontal="center" vertical="center"/>
    </xf>
    <xf numFmtId="0" fontId="42" fillId="0" borderId="10" xfId="0" applyFont="1" applyBorder="1" applyAlignment="1">
      <alignment horizontal="center" vertical="center"/>
    </xf>
    <xf numFmtId="0" fontId="0" fillId="0" borderId="10" xfId="0" applyBorder="1"/>
    <xf numFmtId="0" fontId="1" fillId="11" borderId="10" xfId="0" applyFont="1" applyFill="1" applyBorder="1" applyAlignment="1">
      <alignment horizontal="left" wrapText="1"/>
    </xf>
    <xf numFmtId="3" fontId="1" fillId="11" borderId="10" xfId="0" applyNumberFormat="1" applyFont="1" applyFill="1" applyBorder="1" applyAlignment="1">
      <alignment horizontal="right" wrapText="1"/>
    </xf>
    <xf numFmtId="0" fontId="0" fillId="10" borderId="10" xfId="0" applyFill="1" applyBorder="1"/>
    <xf numFmtId="0" fontId="1" fillId="10" borderId="10" xfId="0" applyFont="1" applyFill="1" applyBorder="1" applyAlignment="1">
      <alignment horizontal="left" wrapText="1"/>
    </xf>
    <xf numFmtId="3" fontId="1" fillId="10" borderId="10" xfId="0" applyNumberFormat="1" applyFont="1" applyFill="1" applyBorder="1" applyAlignment="1">
      <alignment horizontal="right" wrapText="1"/>
    </xf>
    <xf numFmtId="0" fontId="1" fillId="10" borderId="10" xfId="0" applyFont="1" applyFill="1" applyBorder="1" applyAlignment="1" applyProtection="1">
      <alignment horizontal="left" wrapText="1"/>
      <protection locked="0"/>
    </xf>
    <xf numFmtId="14" fontId="0" fillId="10" borderId="0" xfId="13" applyNumberFormat="1" applyFont="1" applyFill="1" applyBorder="1" applyAlignment="1" applyProtection="1">
      <alignment vertical="center"/>
      <protection locked="0"/>
    </xf>
    <xf numFmtId="175" fontId="27" fillId="10" borderId="10" xfId="16" applyNumberFormat="1" applyFont="1" applyFill="1" applyBorder="1" applyAlignment="1" applyProtection="1">
      <alignment horizontal="right"/>
    </xf>
    <xf numFmtId="10" fontId="25" fillId="12" borderId="10" xfId="13" applyNumberFormat="1" applyFont="1" applyFill="1" applyBorder="1" applyAlignment="1" applyProtection="1">
      <alignment horizontal="center"/>
    </xf>
    <xf numFmtId="10" fontId="25" fillId="12" borderId="10" xfId="16" applyNumberFormat="1" applyFont="1" applyFill="1" applyBorder="1" applyAlignment="1" applyProtection="1">
      <alignment horizontal="center"/>
    </xf>
    <xf numFmtId="10" fontId="14" fillId="0" borderId="6" xfId="19" applyNumberFormat="1" applyFont="1" applyFill="1" applyBorder="1" applyAlignment="1" applyProtection="1"/>
    <xf numFmtId="10" fontId="14" fillId="0" borderId="9" xfId="19" applyNumberFormat="1" applyFont="1" applyFill="1" applyBorder="1" applyAlignment="1" applyProtection="1"/>
    <xf numFmtId="10" fontId="14" fillId="13" borderId="11" xfId="0" applyNumberFormat="1" applyFont="1" applyFill="1" applyBorder="1" applyAlignment="1" applyProtection="1">
      <protection locked="0"/>
    </xf>
    <xf numFmtId="10" fontId="14" fillId="12" borderId="11" xfId="0" applyNumberFormat="1" applyFont="1" applyFill="1" applyBorder="1" applyAlignment="1" applyProtection="1"/>
    <xf numFmtId="10" fontId="14" fillId="13" borderId="11" xfId="0" applyNumberFormat="1" applyFont="1" applyFill="1" applyBorder="1" applyAlignment="1" applyProtection="1">
      <alignment vertical="center"/>
      <protection locked="0"/>
    </xf>
    <xf numFmtId="0" fontId="2" fillId="0" borderId="0" xfId="13" applyFont="1" applyFill="1" applyAlignment="1" applyProtection="1">
      <alignment horizontal="center"/>
    </xf>
    <xf numFmtId="0" fontId="2" fillId="0" borderId="0" xfId="13" applyFont="1" applyProtection="1"/>
    <xf numFmtId="0" fontId="44" fillId="10" borderId="0" xfId="13" applyFill="1" applyBorder="1" applyAlignment="1" applyProtection="1">
      <alignment vertical="center"/>
      <protection locked="0"/>
    </xf>
    <xf numFmtId="0" fontId="44" fillId="0" borderId="0" xfId="13" applyBorder="1" applyAlignment="1" applyProtection="1">
      <alignment vertical="center"/>
      <protection locked="0"/>
    </xf>
    <xf numFmtId="14" fontId="44" fillId="15" borderId="0" xfId="13" applyNumberFormat="1" applyFill="1" applyBorder="1" applyAlignment="1" applyProtection="1">
      <alignment vertical="center"/>
      <protection locked="0"/>
    </xf>
    <xf numFmtId="0" fontId="44" fillId="0" borderId="8" xfId="13" applyBorder="1" applyAlignment="1" applyProtection="1">
      <alignment vertical="center"/>
      <protection locked="0"/>
    </xf>
    <xf numFmtId="0" fontId="0" fillId="0" borderId="0" xfId="13" applyFont="1" applyBorder="1" applyAlignment="1" applyProtection="1">
      <alignment vertical="center"/>
      <protection locked="0"/>
    </xf>
    <xf numFmtId="4" fontId="14" fillId="10" borderId="18" xfId="0" applyNumberFormat="1" applyFont="1" applyFill="1" applyBorder="1" applyAlignment="1" applyProtection="1">
      <protection locked="0"/>
    </xf>
    <xf numFmtId="4" fontId="14" fillId="10" borderId="9" xfId="0" applyNumberFormat="1" applyFont="1" applyFill="1" applyBorder="1" applyAlignment="1" applyProtection="1">
      <protection locked="0"/>
    </xf>
    <xf numFmtId="0" fontId="12" fillId="10" borderId="0" xfId="13" applyNumberFormat="1" applyFont="1" applyFill="1" applyBorder="1" applyAlignment="1" applyProtection="1">
      <alignment horizontal="center" vertical="center"/>
      <protection locked="0"/>
    </xf>
    <xf numFmtId="0" fontId="13" fillId="0" borderId="0" xfId="0" applyNumberFormat="1" applyFont="1" applyFill="1" applyBorder="1" applyAlignment="1" applyProtection="1">
      <alignment horizontal="center"/>
    </xf>
    <xf numFmtId="0" fontId="21" fillId="0" borderId="0" xfId="0" applyFont="1" applyBorder="1" applyAlignment="1" applyProtection="1">
      <alignment horizontal="center" vertical="center" wrapText="1"/>
    </xf>
    <xf numFmtId="172" fontId="12" fillId="10" borderId="0" xfId="13" applyNumberFormat="1" applyFont="1" applyFill="1" applyBorder="1" applyAlignment="1" applyProtection="1">
      <alignment horizontal="center" vertical="center"/>
      <protection locked="0"/>
    </xf>
    <xf numFmtId="0" fontId="15" fillId="0" borderId="0" xfId="0" applyFont="1" applyBorder="1" applyAlignment="1" applyProtection="1">
      <alignment horizontal="center" vertical="center" wrapText="1"/>
    </xf>
    <xf numFmtId="0" fontId="16" fillId="0" borderId="0" xfId="13" applyFont="1" applyBorder="1" applyAlignment="1" applyProtection="1">
      <alignment horizontal="center" vertical="center"/>
    </xf>
    <xf numFmtId="0" fontId="18" fillId="0" borderId="8" xfId="0" applyFont="1" applyBorder="1" applyAlignment="1" applyProtection="1">
      <alignment horizontal="center" vertical="center"/>
    </xf>
    <xf numFmtId="0" fontId="14" fillId="0" borderId="0" xfId="13" applyNumberFormat="1" applyFont="1" applyFill="1" applyBorder="1" applyAlignment="1" applyProtection="1">
      <alignment horizontal="left"/>
    </xf>
    <xf numFmtId="0" fontId="25" fillId="0" borderId="0" xfId="13" applyNumberFormat="1" applyFont="1" applyFill="1" applyBorder="1" applyAlignment="1" applyProtection="1">
      <alignment horizontal="left"/>
    </xf>
    <xf numFmtId="0" fontId="17" fillId="0" borderId="8" xfId="13" applyNumberFormat="1" applyFont="1" applyFill="1" applyBorder="1" applyAlignment="1" applyProtection="1">
      <alignment horizontal="center"/>
    </xf>
    <xf numFmtId="0" fontId="25" fillId="10" borderId="2" xfId="13" applyNumberFormat="1" applyFont="1" applyFill="1" applyBorder="1" applyAlignment="1" applyProtection="1">
      <alignment horizontal="center" vertical="center"/>
    </xf>
    <xf numFmtId="0" fontId="25" fillId="10" borderId="7" xfId="13" applyNumberFormat="1" applyFont="1" applyFill="1" applyBorder="1" applyAlignment="1" applyProtection="1">
      <alignment horizontal="center"/>
    </xf>
    <xf numFmtId="0" fontId="25" fillId="10" borderId="9" xfId="13" applyNumberFormat="1" applyFont="1" applyFill="1" applyBorder="1" applyAlignment="1" applyProtection="1">
      <alignment horizontal="center"/>
    </xf>
    <xf numFmtId="0" fontId="25" fillId="10" borderId="7" xfId="13" applyNumberFormat="1" applyFont="1" applyFill="1" applyBorder="1" applyAlignment="1" applyProtection="1">
      <alignment horizontal="center" vertical="center"/>
    </xf>
    <xf numFmtId="0" fontId="25" fillId="10" borderId="7" xfId="13" applyNumberFormat="1" applyFont="1" applyFill="1" applyBorder="1" applyAlignment="1" applyProtection="1">
      <alignment horizontal="center" vertical="center" wrapText="1"/>
    </xf>
    <xf numFmtId="0" fontId="21" fillId="14" borderId="0" xfId="0" applyFont="1" applyFill="1" applyBorder="1" applyAlignment="1" applyProtection="1">
      <alignment horizontal="center" vertical="center" wrapText="1"/>
    </xf>
    <xf numFmtId="0" fontId="25" fillId="10" borderId="3" xfId="13" applyNumberFormat="1" applyFont="1" applyFill="1" applyBorder="1" applyAlignment="1" applyProtection="1">
      <alignment horizontal="center"/>
    </xf>
    <xf numFmtId="0" fontId="14" fillId="0" borderId="3" xfId="13" applyNumberFormat="1" applyFont="1" applyFill="1" applyBorder="1" applyAlignment="1" applyProtection="1">
      <alignment horizontal="left" vertical="center"/>
    </xf>
    <xf numFmtId="49" fontId="14" fillId="0" borderId="3" xfId="13" applyNumberFormat="1" applyFont="1" applyFill="1" applyBorder="1" applyAlignment="1" applyProtection="1">
      <alignment horizontal="left" vertical="center"/>
    </xf>
    <xf numFmtId="0" fontId="14" fillId="0" borderId="2" xfId="13" applyNumberFormat="1" applyFont="1" applyFill="1" applyBorder="1" applyAlignment="1" applyProtection="1"/>
    <xf numFmtId="0" fontId="14" fillId="0" borderId="0" xfId="13" applyNumberFormat="1" applyFont="1" applyFill="1" applyBorder="1" applyAlignment="1" applyProtection="1">
      <alignment horizontal="left" wrapText="1"/>
    </xf>
    <xf numFmtId="0" fontId="17" fillId="0" borderId="23" xfId="0" applyFont="1" applyBorder="1" applyAlignment="1" applyProtection="1">
      <alignment horizontal="center" vertical="center" wrapText="1"/>
    </xf>
    <xf numFmtId="0" fontId="14" fillId="0" borderId="22" xfId="0" applyFont="1" applyBorder="1" applyAlignment="1" applyProtection="1">
      <alignment horizontal="center" vertical="top" wrapText="1"/>
    </xf>
    <xf numFmtId="0" fontId="28" fillId="11" borderId="19" xfId="0" applyFont="1" applyFill="1" applyBorder="1" applyAlignment="1" applyProtection="1">
      <alignment horizontal="center" wrapText="1"/>
    </xf>
    <xf numFmtId="0" fontId="14" fillId="10" borderId="19" xfId="0" applyNumberFormat="1" applyFont="1" applyFill="1" applyBorder="1" applyAlignment="1" applyProtection="1">
      <alignment horizontal="center" vertical="top" wrapText="1"/>
      <protection locked="0"/>
    </xf>
    <xf numFmtId="0" fontId="14" fillId="10" borderId="20" xfId="0" applyNumberFormat="1" applyFont="1" applyFill="1" applyBorder="1" applyAlignment="1" applyProtection="1">
      <alignment horizontal="center" vertical="top" wrapText="1"/>
      <protection locked="0"/>
    </xf>
    <xf numFmtId="0" fontId="14" fillId="0" borderId="21" xfId="0" applyFont="1" applyBorder="1" applyAlignment="1" applyProtection="1">
      <alignment horizontal="justify" vertical="top" wrapText="1"/>
    </xf>
    <xf numFmtId="0" fontId="14" fillId="0" borderId="0" xfId="0" applyNumberFormat="1" applyFont="1" applyFill="1" applyBorder="1" applyAlignment="1" applyProtection="1">
      <alignment horizontal="left"/>
    </xf>
    <xf numFmtId="0" fontId="25" fillId="0" borderId="0" xfId="0" applyNumberFormat="1" applyFont="1" applyFill="1" applyBorder="1" applyAlignment="1" applyProtection="1">
      <alignment horizontal="left"/>
    </xf>
    <xf numFmtId="172" fontId="14" fillId="0" borderId="0" xfId="0" applyNumberFormat="1" applyFont="1" applyFill="1" applyBorder="1" applyAlignment="1" applyProtection="1">
      <alignment horizontal="left"/>
    </xf>
    <xf numFmtId="0" fontId="25" fillId="10" borderId="2" xfId="0" applyNumberFormat="1" applyFont="1" applyFill="1" applyBorder="1" applyAlignment="1" applyProtection="1">
      <alignment horizontal="center" vertical="center"/>
    </xf>
    <xf numFmtId="0" fontId="29" fillId="10" borderId="7" xfId="0" applyNumberFormat="1" applyFont="1" applyFill="1" applyBorder="1" applyAlignment="1" applyProtection="1">
      <alignment horizontal="center"/>
    </xf>
    <xf numFmtId="0" fontId="29" fillId="10" borderId="9" xfId="0" applyNumberFormat="1" applyFont="1" applyFill="1" applyBorder="1" applyAlignment="1" applyProtection="1">
      <alignment horizontal="center"/>
    </xf>
    <xf numFmtId="0" fontId="29" fillId="10" borderId="10" xfId="0" applyNumberFormat="1" applyFont="1" applyFill="1" applyBorder="1" applyAlignment="1" applyProtection="1">
      <alignment horizontal="center"/>
    </xf>
    <xf numFmtId="49" fontId="29" fillId="10" borderId="10" xfId="0" applyNumberFormat="1" applyFont="1" applyFill="1" applyBorder="1" applyAlignment="1" applyProtection="1">
      <alignment horizontal="center" vertical="center" wrapText="1"/>
      <protection locked="0"/>
    </xf>
    <xf numFmtId="0" fontId="30" fillId="0" borderId="3" xfId="0" applyNumberFormat="1" applyFont="1" applyFill="1" applyBorder="1" applyAlignment="1" applyProtection="1">
      <alignment horizontal="center" vertical="center"/>
    </xf>
    <xf numFmtId="0" fontId="25" fillId="10" borderId="11" xfId="13" applyNumberFormat="1" applyFont="1" applyFill="1" applyBorder="1" applyAlignment="1" applyProtection="1">
      <alignment horizontal="center"/>
    </xf>
    <xf numFmtId="0" fontId="25" fillId="10" borderId="10" xfId="13" applyNumberFormat="1" applyFont="1" applyFill="1" applyBorder="1" applyAlignment="1" applyProtection="1">
      <alignment horizontal="center"/>
    </xf>
    <xf numFmtId="4" fontId="25" fillId="10" borderId="10" xfId="13" applyNumberFormat="1" applyFont="1" applyFill="1" applyBorder="1" applyAlignment="1" applyProtection="1">
      <alignment horizontal="center"/>
      <protection locked="0"/>
    </xf>
    <xf numFmtId="0" fontId="25" fillId="0" borderId="10" xfId="13" applyNumberFormat="1" applyFont="1" applyFill="1" applyBorder="1" applyAlignment="1" applyProtection="1">
      <alignment horizontal="center"/>
    </xf>
    <xf numFmtId="39" fontId="25" fillId="0" borderId="10" xfId="13" applyNumberFormat="1" applyFont="1" applyFill="1" applyBorder="1" applyAlignment="1" applyProtection="1">
      <alignment horizontal="center"/>
    </xf>
    <xf numFmtId="4" fontId="25" fillId="10" borderId="10" xfId="13" applyNumberFormat="1" applyFont="1" applyFill="1" applyBorder="1" applyAlignment="1" applyProtection="1">
      <alignment horizontal="center"/>
    </xf>
    <xf numFmtId="10" fontId="25" fillId="10" borderId="10" xfId="16" applyNumberFormat="1" applyFont="1" applyFill="1" applyBorder="1" applyAlignment="1" applyProtection="1">
      <alignment horizontal="center"/>
    </xf>
    <xf numFmtId="4" fontId="25" fillId="0" borderId="10" xfId="13" applyNumberFormat="1" applyFont="1" applyFill="1" applyBorder="1" applyAlignment="1" applyProtection="1">
      <alignment horizontal="center"/>
    </xf>
    <xf numFmtId="10" fontId="25" fillId="12" borderId="10" xfId="13" applyNumberFormat="1" applyFont="1" applyFill="1" applyBorder="1" applyAlignment="1" applyProtection="1">
      <alignment horizontal="center"/>
    </xf>
    <xf numFmtId="49" fontId="14" fillId="0" borderId="0" xfId="0" applyNumberFormat="1" applyFont="1" applyFill="1" applyBorder="1" applyAlignment="1" applyProtection="1">
      <alignment horizontal="left"/>
    </xf>
    <xf numFmtId="49" fontId="25" fillId="0" borderId="0" xfId="0" applyNumberFormat="1" applyFont="1" applyFill="1" applyBorder="1" applyAlignment="1" applyProtection="1">
      <alignment horizontal="left"/>
    </xf>
    <xf numFmtId="0" fontId="28" fillId="10" borderId="2" xfId="0" applyFont="1" applyFill="1" applyBorder="1" applyAlignment="1" applyProtection="1">
      <alignment horizontal="center" vertical="center"/>
    </xf>
    <xf numFmtId="0" fontId="25" fillId="10" borderId="10" xfId="0" applyFont="1" applyFill="1" applyBorder="1" applyAlignment="1" applyProtection="1">
      <alignment horizontal="center" vertical="center" wrapText="1"/>
    </xf>
    <xf numFmtId="0" fontId="32" fillId="10" borderId="11" xfId="0" applyFont="1" applyFill="1" applyBorder="1" applyAlignment="1" applyProtection="1">
      <alignment horizontal="right" vertical="center" wrapText="1"/>
    </xf>
    <xf numFmtId="0" fontId="28" fillId="10" borderId="15" xfId="0" applyFont="1" applyFill="1" applyBorder="1" applyAlignment="1" applyProtection="1">
      <alignment horizontal="center" vertical="center"/>
    </xf>
    <xf numFmtId="0" fontId="14" fillId="0" borderId="12" xfId="0" applyNumberFormat="1" applyFont="1" applyFill="1" applyBorder="1" applyAlignment="1" applyProtection="1">
      <alignment horizontal="left"/>
    </xf>
    <xf numFmtId="0" fontId="14" fillId="0" borderId="0" xfId="0" applyNumberFormat="1" applyFont="1" applyFill="1" applyBorder="1" applyAlignment="1" applyProtection="1">
      <alignment horizontal="justify" vertical="center" wrapText="1"/>
    </xf>
    <xf numFmtId="0" fontId="17" fillId="0" borderId="23" xfId="0" applyFont="1" applyBorder="1" applyAlignment="1" applyProtection="1">
      <alignment horizontal="left"/>
    </xf>
    <xf numFmtId="0" fontId="25" fillId="10" borderId="19" xfId="0" applyNumberFormat="1" applyFont="1" applyFill="1" applyBorder="1" applyAlignment="1" applyProtection="1">
      <alignment horizontal="center" vertical="top" wrapText="1"/>
    </xf>
    <xf numFmtId="0" fontId="14" fillId="10" borderId="19" xfId="0" applyFont="1" applyFill="1" applyBorder="1" applyAlignment="1" applyProtection="1">
      <alignment horizontal="center" vertical="top" wrapText="1"/>
      <protection locked="0"/>
    </xf>
    <xf numFmtId="0" fontId="14" fillId="10" borderId="20" xfId="0" applyFont="1" applyFill="1" applyBorder="1" applyAlignment="1" applyProtection="1">
      <alignment horizontal="center" vertical="top" wrapText="1"/>
      <protection locked="0"/>
    </xf>
    <xf numFmtId="49" fontId="17" fillId="0" borderId="8" xfId="0" applyNumberFormat="1" applyFont="1" applyFill="1" applyBorder="1" applyAlignment="1" applyProtection="1">
      <alignment horizontal="left"/>
    </xf>
    <xf numFmtId="0" fontId="25" fillId="10" borderId="2" xfId="0" applyFont="1" applyFill="1" applyBorder="1" applyAlignment="1" applyProtection="1">
      <alignment horizontal="center"/>
    </xf>
    <xf numFmtId="49" fontId="14" fillId="0" borderId="10" xfId="0" applyNumberFormat="1" applyFont="1" applyFill="1" applyBorder="1" applyAlignment="1" applyProtection="1">
      <alignment horizontal="center"/>
    </xf>
    <xf numFmtId="10" fontId="14" fillId="10" borderId="10" xfId="0" applyNumberFormat="1" applyFont="1" applyFill="1" applyBorder="1" applyAlignment="1" applyProtection="1">
      <protection locked="0"/>
    </xf>
    <xf numFmtId="10" fontId="14" fillId="10" borderId="2" xfId="0" applyNumberFormat="1" applyFont="1" applyFill="1" applyBorder="1" applyAlignment="1" applyProtection="1">
      <protection locked="0"/>
    </xf>
    <xf numFmtId="0" fontId="14" fillId="0" borderId="12" xfId="0" applyFont="1" applyFill="1" applyBorder="1" applyAlignment="1" applyProtection="1">
      <alignment horizontal="left" vertical="center"/>
      <protection locked="0"/>
    </xf>
    <xf numFmtId="0" fontId="25" fillId="10" borderId="11" xfId="0" applyFont="1" applyFill="1" applyBorder="1" applyAlignment="1" applyProtection="1">
      <alignment horizontal="center" vertical="center"/>
    </xf>
    <xf numFmtId="0" fontId="14" fillId="10" borderId="3" xfId="0" applyFont="1" applyFill="1" applyBorder="1" applyAlignment="1" applyProtection="1">
      <alignment horizontal="center"/>
      <protection locked="0"/>
    </xf>
    <xf numFmtId="0" fontId="14" fillId="0" borderId="12" xfId="0" applyNumberFormat="1" applyFont="1" applyFill="1" applyBorder="1" applyAlignment="1" applyProtection="1">
      <alignment horizontal="left"/>
      <protection locked="0"/>
    </xf>
    <xf numFmtId="0" fontId="25" fillId="10" borderId="2" xfId="0" applyFont="1" applyFill="1" applyBorder="1" applyAlignment="1" applyProtection="1">
      <alignment horizontal="center" vertical="center"/>
    </xf>
    <xf numFmtId="0" fontId="28" fillId="10" borderId="2" xfId="0" applyFont="1" applyFill="1" applyBorder="1" applyAlignment="1" applyProtection="1">
      <alignment horizontal="center" vertical="center" wrapText="1"/>
    </xf>
    <xf numFmtId="0" fontId="25" fillId="10" borderId="11" xfId="0" applyFont="1" applyFill="1" applyBorder="1" applyAlignment="1" applyProtection="1">
      <alignment horizontal="center" wrapText="1"/>
    </xf>
    <xf numFmtId="0" fontId="25" fillId="10" borderId="16" xfId="0" applyFont="1" applyFill="1" applyBorder="1" applyAlignment="1" applyProtection="1">
      <alignment horizontal="center" vertical="center" wrapText="1"/>
    </xf>
    <xf numFmtId="0" fontId="14" fillId="0" borderId="0" xfId="0" applyFont="1" applyBorder="1" applyAlignment="1" applyProtection="1">
      <alignment horizontal="left" vertical="top" wrapText="1"/>
    </xf>
    <xf numFmtId="0" fontId="25" fillId="10" borderId="11" xfId="0" applyFont="1" applyFill="1" applyBorder="1" applyAlignment="1" applyProtection="1">
      <alignment horizontal="center" vertical="center" wrapText="1"/>
    </xf>
    <xf numFmtId="0" fontId="14" fillId="0" borderId="3" xfId="0" applyFont="1" applyBorder="1" applyAlignment="1" applyProtection="1">
      <alignment horizontal="left" wrapText="1"/>
    </xf>
    <xf numFmtId="0" fontId="14" fillId="0" borderId="12" xfId="0" applyFont="1" applyBorder="1" applyAlignment="1" applyProtection="1">
      <alignment horizontal="left" wrapText="1"/>
    </xf>
    <xf numFmtId="0" fontId="28" fillId="0" borderId="0" xfId="0" applyFont="1" applyFill="1" applyBorder="1" applyAlignment="1" applyProtection="1">
      <alignment horizontal="center" vertical="center" wrapText="1"/>
    </xf>
    <xf numFmtId="0" fontId="25" fillId="0" borderId="0" xfId="0" applyFont="1" applyFill="1" applyBorder="1" applyAlignment="1" applyProtection="1">
      <alignment horizontal="center" wrapText="1"/>
    </xf>
    <xf numFmtId="0" fontId="25" fillId="0" borderId="0" xfId="0" applyFont="1" applyFill="1" applyBorder="1" applyAlignment="1" applyProtection="1">
      <alignment horizontal="center" vertical="center" wrapText="1"/>
    </xf>
    <xf numFmtId="0" fontId="14" fillId="0" borderId="12" xfId="0" applyNumberFormat="1" applyFont="1" applyBorder="1" applyAlignment="1" applyProtection="1">
      <alignment horizontal="left" wrapText="1"/>
      <protection locked="0"/>
    </xf>
    <xf numFmtId="0" fontId="17" fillId="0" borderId="0" xfId="0" applyFont="1" applyBorder="1" applyAlignment="1" applyProtection="1">
      <alignment horizontal="left"/>
    </xf>
    <xf numFmtId="0" fontId="14" fillId="0" borderId="0" xfId="0" applyFont="1" applyBorder="1" applyAlignment="1" applyProtection="1">
      <alignment horizontal="left"/>
    </xf>
    <xf numFmtId="0" fontId="14" fillId="0" borderId="0" xfId="0" applyNumberFormat="1" applyFont="1" applyFill="1" applyBorder="1" applyAlignment="1" applyProtection="1">
      <alignment horizontal="left" vertical="center"/>
    </xf>
    <xf numFmtId="0" fontId="25" fillId="0" borderId="0" xfId="0" applyFont="1" applyFill="1" applyBorder="1" applyAlignment="1" applyProtection="1">
      <alignment horizontal="left"/>
    </xf>
    <xf numFmtId="0" fontId="14" fillId="0" borderId="0" xfId="0" applyFont="1" applyFill="1" applyBorder="1" applyAlignment="1" applyProtection="1">
      <alignment horizontal="left"/>
    </xf>
    <xf numFmtId="0" fontId="14" fillId="0" borderId="0" xfId="0" applyFont="1" applyBorder="1" applyAlignment="1" applyProtection="1">
      <alignment horizontal="center"/>
    </xf>
    <xf numFmtId="0" fontId="14" fillId="0" borderId="8" xfId="0" applyFont="1" applyBorder="1" applyAlignment="1" applyProtection="1">
      <alignment horizontal="left"/>
    </xf>
    <xf numFmtId="0" fontId="25" fillId="10" borderId="0" xfId="0" applyFont="1" applyFill="1" applyBorder="1" applyAlignment="1" applyProtection="1">
      <alignment horizontal="center" vertical="center"/>
    </xf>
    <xf numFmtId="0" fontId="25" fillId="10" borderId="7" xfId="0" applyFont="1" applyFill="1" applyBorder="1" applyAlignment="1" applyProtection="1">
      <alignment horizontal="center" vertical="center" wrapText="1"/>
    </xf>
    <xf numFmtId="0" fontId="14" fillId="0" borderId="12" xfId="0" applyFont="1" applyBorder="1" applyAlignment="1" applyProtection="1">
      <alignment horizontal="left"/>
      <protection locked="0"/>
    </xf>
    <xf numFmtId="0" fontId="14" fillId="0" borderId="0" xfId="0" applyFont="1" applyBorder="1" applyAlignment="1" applyProtection="1">
      <alignment horizontal="left"/>
      <protection locked="0"/>
    </xf>
    <xf numFmtId="0" fontId="25" fillId="10" borderId="12" xfId="0" applyFont="1" applyFill="1" applyBorder="1" applyAlignment="1" applyProtection="1">
      <alignment horizontal="center" vertical="center" wrapText="1"/>
    </xf>
    <xf numFmtId="0" fontId="14" fillId="10" borderId="0" xfId="0" applyNumberFormat="1" applyFont="1" applyFill="1" applyBorder="1" applyAlignment="1" applyProtection="1">
      <alignment horizontal="left" vertical="center"/>
      <protection locked="0"/>
    </xf>
    <xf numFmtId="0" fontId="14" fillId="0" borderId="12" xfId="0" applyNumberFormat="1" applyFont="1" applyBorder="1" applyAlignment="1" applyProtection="1">
      <alignment horizontal="left"/>
      <protection locked="0"/>
    </xf>
    <xf numFmtId="0" fontId="14" fillId="0" borderId="0" xfId="0" applyNumberFormat="1" applyFont="1" applyBorder="1" applyAlignment="1" applyProtection="1">
      <alignment horizontal="left"/>
      <protection locked="0"/>
    </xf>
    <xf numFmtId="0" fontId="25" fillId="10" borderId="10" xfId="0" applyNumberFormat="1" applyFont="1" applyFill="1" applyBorder="1" applyAlignment="1" applyProtection="1">
      <alignment horizontal="center"/>
    </xf>
    <xf numFmtId="4" fontId="14" fillId="0" borderId="10" xfId="19" applyNumberFormat="1" applyFont="1" applyFill="1" applyBorder="1" applyAlignment="1" applyProtection="1">
      <alignment horizontal="center"/>
    </xf>
    <xf numFmtId="0" fontId="25" fillId="10" borderId="10" xfId="0" applyNumberFormat="1" applyFont="1" applyFill="1" applyBorder="1" applyAlignment="1" applyProtection="1">
      <alignment horizontal="center" vertical="center" wrapText="1"/>
    </xf>
    <xf numFmtId="0" fontId="18" fillId="0" borderId="10" xfId="0" applyFont="1" applyBorder="1" applyAlignment="1">
      <alignment horizontal="center"/>
    </xf>
    <xf numFmtId="0" fontId="43" fillId="0" borderId="10" xfId="14" applyFont="1" applyFill="1" applyBorder="1" applyAlignment="1">
      <alignment horizontal="center" vertical="center" wrapText="1"/>
    </xf>
    <xf numFmtId="0" fontId="42" fillId="0" borderId="0" xfId="0" applyFont="1" applyBorder="1" applyAlignment="1">
      <alignment horizontal="center" vertical="center"/>
    </xf>
    <xf numFmtId="0" fontId="19" fillId="0" borderId="0" xfId="0" applyFont="1" applyBorder="1" applyAlignment="1">
      <alignment horizontal="center" vertical="center"/>
    </xf>
  </cellXfs>
  <cellStyles count="21">
    <cellStyle name="Accent" xfId="1"/>
    <cellStyle name="Accent 1" xfId="2"/>
    <cellStyle name="Accent 2" xfId="3"/>
    <cellStyle name="Accent 3" xfId="4"/>
    <cellStyle name="Bad" xfId="5"/>
    <cellStyle name="Error" xfId="6"/>
    <cellStyle name="Footnote" xfId="7"/>
    <cellStyle name="Good" xfId="8"/>
    <cellStyle name="Heading" xfId="9"/>
    <cellStyle name="Heading 1" xfId="10"/>
    <cellStyle name="Heading 2" xfId="11"/>
    <cellStyle name="Neutral" xfId="12"/>
    <cellStyle name="Normal" xfId="0" builtinId="0"/>
    <cellStyle name="Normal 2" xfId="13"/>
    <cellStyle name="Normal_ESTIMATIVAS MUNICIPAIS 2011" xfId="14"/>
    <cellStyle name="Note" xfId="15"/>
    <cellStyle name="Porcentagem" xfId="16" builtinId="5"/>
    <cellStyle name="Status" xfId="17"/>
    <cellStyle name="Text" xfId="18"/>
    <cellStyle name="Vírgula" xfId="19" builtinId="3"/>
    <cellStyle name="Warning" xfId="20"/>
  </cellStyles>
  <dxfs count="3">
    <dxf>
      <font>
        <b/>
        <i val="0"/>
        <strike val="0"/>
        <condense val="0"/>
        <extend val="0"/>
        <color indexed="9"/>
      </font>
      <fill>
        <patternFill patternType="solid">
          <fgColor indexed="16"/>
          <bgColor indexed="10"/>
        </patternFill>
      </fill>
    </dxf>
    <dxf>
      <font>
        <b/>
        <i val="0"/>
        <strike val="0"/>
        <condense val="0"/>
        <extend val="0"/>
        <color indexed="9"/>
      </font>
      <fill>
        <patternFill patternType="solid">
          <fgColor indexed="16"/>
          <bgColor indexed="10"/>
        </patternFill>
      </fill>
    </dxf>
    <dxf>
      <font>
        <b/>
        <i val="0"/>
        <strike val="0"/>
        <condense val="0"/>
        <extend val="0"/>
        <color indexed="9"/>
      </font>
      <fill>
        <patternFill patternType="solid">
          <fgColor indexed="16"/>
          <bgColor indexed="1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A1010"/>
  <sheetViews>
    <sheetView tabSelected="1" zoomScale="110" zoomScaleNormal="110" workbookViewId="0">
      <selection activeCell="B18" sqref="B18"/>
    </sheetView>
  </sheetViews>
  <sheetFormatPr defaultRowHeight="12.75" x14ac:dyDescent="0.2"/>
  <cols>
    <col min="1" max="1" width="73" style="1" customWidth="1"/>
    <col min="2" max="2" width="58" style="1" customWidth="1"/>
    <col min="3" max="4" width="11.5703125" style="1" customWidth="1"/>
    <col min="5" max="8" width="12.7109375" style="1" customWidth="1"/>
    <col min="9" max="16384" width="9.140625" style="1"/>
  </cols>
  <sheetData>
    <row r="1" spans="1:183" ht="18.75" x14ac:dyDescent="0.2">
      <c r="A1" s="293" t="s">
        <v>778</v>
      </c>
      <c r="B1" s="293"/>
    </row>
    <row r="2" spans="1:183" ht="18.75" customHeight="1" x14ac:dyDescent="0.2">
      <c r="A2" s="293" t="s">
        <v>0</v>
      </c>
      <c r="B2" s="293"/>
    </row>
    <row r="3" spans="1:183" ht="18.75" customHeight="1" x14ac:dyDescent="0.2">
      <c r="A3" s="293" t="s">
        <v>777</v>
      </c>
      <c r="B3" s="293"/>
    </row>
    <row r="4" spans="1:183" s="3" customFormat="1" ht="18.75" customHeight="1" x14ac:dyDescent="0.3">
      <c r="A4" s="294" t="s">
        <v>1</v>
      </c>
      <c r="B4" s="294"/>
      <c r="C4" s="2"/>
      <c r="D4" s="2"/>
      <c r="I4" s="2"/>
      <c r="L4" s="4" t="e">
        <f>SUM(L5:L7)</f>
        <v>#REF!</v>
      </c>
      <c r="M4" s="4"/>
      <c r="N4" s="5"/>
      <c r="O4" s="5"/>
    </row>
    <row r="5" spans="1:183" ht="18.75" customHeight="1" x14ac:dyDescent="0.2">
      <c r="A5" s="296" t="s">
        <v>6</v>
      </c>
      <c r="B5" s="296"/>
      <c r="E5" s="297" t="s">
        <v>3</v>
      </c>
      <c r="F5" s="297"/>
      <c r="G5" s="297"/>
      <c r="H5" s="297"/>
      <c r="L5" s="4">
        <f>IF(A$5=M5,1,0)</f>
        <v>0</v>
      </c>
      <c r="M5" s="4" t="s">
        <v>4</v>
      </c>
      <c r="N5" s="6"/>
      <c r="O5" s="6"/>
    </row>
    <row r="6" spans="1:183" ht="22.5" customHeight="1" x14ac:dyDescent="0.2">
      <c r="A6" s="298" t="s">
        <v>5</v>
      </c>
      <c r="B6" s="298"/>
      <c r="E6" s="297"/>
      <c r="F6" s="297"/>
      <c r="G6" s="297"/>
      <c r="H6" s="297"/>
      <c r="L6" s="4">
        <f>IF(A$5=M6,1,0)</f>
        <v>1</v>
      </c>
      <c r="M6" s="4" t="s">
        <v>6</v>
      </c>
      <c r="N6" s="6"/>
      <c r="O6" s="6"/>
    </row>
    <row r="7" spans="1:183" ht="23.25" customHeight="1" x14ac:dyDescent="0.2">
      <c r="A7" s="299" t="str">
        <f>IF(B19="","Por favor, informe o endereço eletrônico do Portal da Transparência.","")</f>
        <v/>
      </c>
      <c r="B7" s="299"/>
      <c r="E7" s="297"/>
      <c r="F7" s="297"/>
      <c r="G7" s="297"/>
      <c r="H7" s="297"/>
      <c r="L7" s="4" t="e">
        <f>IF(A$5=#REF!,1,0)</f>
        <v>#REF!</v>
      </c>
      <c r="M7" s="4" t="s">
        <v>2</v>
      </c>
      <c r="N7" s="6"/>
      <c r="O7" s="6"/>
    </row>
    <row r="8" spans="1:183" ht="18" x14ac:dyDescent="0.2">
      <c r="A8" s="7" t="s">
        <v>7</v>
      </c>
      <c r="B8" s="8"/>
      <c r="E8" s="297"/>
      <c r="F8" s="297"/>
      <c r="G8" s="297"/>
      <c r="H8" s="297"/>
      <c r="L8" s="4"/>
      <c r="N8" s="6"/>
      <c r="O8" s="6"/>
    </row>
    <row r="9" spans="1:183" ht="12.75" customHeight="1" x14ac:dyDescent="0.2">
      <c r="A9" s="9" t="s">
        <v>8</v>
      </c>
      <c r="B9" s="286" t="s">
        <v>779</v>
      </c>
      <c r="E9" s="10"/>
      <c r="F9" s="10"/>
      <c r="G9" s="10"/>
      <c r="H9" s="10"/>
      <c r="GA9" s="11">
        <f>IF(B9="",1,0)</f>
        <v>0</v>
      </c>
    </row>
    <row r="10" spans="1:183" ht="12.75" customHeight="1" x14ac:dyDescent="0.2">
      <c r="A10" s="9" t="s">
        <v>9</v>
      </c>
      <c r="B10" s="286" t="s">
        <v>780</v>
      </c>
      <c r="E10" s="295" t="s">
        <v>10</v>
      </c>
      <c r="F10" s="295"/>
      <c r="G10" s="295"/>
      <c r="H10" s="295"/>
      <c r="GA10" s="11">
        <f>IF(B10="",1,0)</f>
        <v>0</v>
      </c>
    </row>
    <row r="11" spans="1:183" ht="12.75" customHeight="1" x14ac:dyDescent="0.2">
      <c r="A11" s="9" t="s">
        <v>11</v>
      </c>
      <c r="B11" s="286" t="s">
        <v>781</v>
      </c>
      <c r="E11" s="295"/>
      <c r="F11" s="295"/>
      <c r="G11" s="295"/>
      <c r="H11" s="295"/>
      <c r="GA11" s="11">
        <f>IF(B11="",1,0)</f>
        <v>0</v>
      </c>
    </row>
    <row r="12" spans="1:183" ht="12.75" customHeight="1" x14ac:dyDescent="0.2">
      <c r="A12" s="9" t="s">
        <v>12</v>
      </c>
      <c r="B12" s="286" t="s">
        <v>782</v>
      </c>
      <c r="E12" s="295"/>
      <c r="F12" s="295"/>
      <c r="G12" s="295"/>
      <c r="H12" s="295"/>
      <c r="GA12" s="11">
        <f>IF(B12="",1,0)</f>
        <v>0</v>
      </c>
    </row>
    <row r="13" spans="1:183" ht="12.75" customHeight="1" x14ac:dyDescent="0.2">
      <c r="A13" s="9" t="s">
        <v>13</v>
      </c>
      <c r="B13" s="286" t="s">
        <v>783</v>
      </c>
      <c r="E13" s="295"/>
      <c r="F13" s="295"/>
      <c r="G13" s="295"/>
      <c r="H13" s="295"/>
      <c r="GA13" s="11">
        <f>IF(B13="",1,0)</f>
        <v>0</v>
      </c>
    </row>
    <row r="14" spans="1:183" ht="18" x14ac:dyDescent="0.2">
      <c r="A14" s="7" t="s">
        <v>14</v>
      </c>
      <c r="B14" s="8"/>
      <c r="E14" s="295"/>
      <c r="F14" s="295"/>
      <c r="G14" s="295"/>
      <c r="H14" s="295"/>
      <c r="GA14" s="11"/>
    </row>
    <row r="15" spans="1:183" ht="12.75" customHeight="1" x14ac:dyDescent="0.2">
      <c r="A15" s="9" t="s">
        <v>15</v>
      </c>
      <c r="B15" s="290" t="s">
        <v>787</v>
      </c>
      <c r="E15" s="295"/>
      <c r="F15" s="295"/>
      <c r="G15" s="295"/>
      <c r="H15" s="295"/>
      <c r="GA15" s="11">
        <f>IF(B15="",1,0)</f>
        <v>0</v>
      </c>
    </row>
    <row r="16" spans="1:183" ht="15" customHeight="1" x14ac:dyDescent="0.2">
      <c r="A16" s="12" t="s">
        <v>16</v>
      </c>
      <c r="B16" s="275">
        <v>43130</v>
      </c>
      <c r="E16" s="295"/>
      <c r="F16" s="295"/>
      <c r="G16" s="295"/>
      <c r="H16" s="295"/>
      <c r="GA16" s="11">
        <f>IF(B16="",1,0)</f>
        <v>0</v>
      </c>
    </row>
    <row r="17" spans="1:183" x14ac:dyDescent="0.2">
      <c r="A17" s="9" t="s">
        <v>17</v>
      </c>
      <c r="B17" s="275">
        <v>43180</v>
      </c>
      <c r="GA17" s="11">
        <f>IF(B17="",1,0)</f>
        <v>0</v>
      </c>
    </row>
    <row r="18" spans="1:183" ht="18" x14ac:dyDescent="0.2">
      <c r="A18" s="7" t="s">
        <v>18</v>
      </c>
      <c r="B18" s="8"/>
      <c r="GA18" s="11"/>
    </row>
    <row r="19" spans="1:183" ht="15.75" x14ac:dyDescent="0.2">
      <c r="A19" s="13" t="s">
        <v>19</v>
      </c>
      <c r="B19" s="287" t="s">
        <v>784</v>
      </c>
      <c r="GA19" s="11">
        <f>IF(B19="",1,0)</f>
        <v>0</v>
      </c>
    </row>
    <row r="20" spans="1:183" x14ac:dyDescent="0.2">
      <c r="A20" s="9" t="s">
        <v>20</v>
      </c>
      <c r="B20" s="288" t="s">
        <v>785</v>
      </c>
      <c r="GA20" s="11">
        <f>IF(B20="",1,0)</f>
        <v>0</v>
      </c>
    </row>
    <row r="21" spans="1:183" x14ac:dyDescent="0.2">
      <c r="A21" s="14" t="s">
        <v>21</v>
      </c>
      <c r="B21" s="288" t="s">
        <v>786</v>
      </c>
      <c r="GA21" s="11">
        <f>IF(B21="",1,0)</f>
        <v>0</v>
      </c>
    </row>
    <row r="22" spans="1:183" x14ac:dyDescent="0.2">
      <c r="A22" s="15" t="s">
        <v>22</v>
      </c>
      <c r="B22" s="289" t="s">
        <v>784</v>
      </c>
      <c r="GA22" s="11">
        <f>IF(B22="",1,0)</f>
        <v>0</v>
      </c>
    </row>
    <row r="23" spans="1:183" x14ac:dyDescent="0.2">
      <c r="GA23" s="11">
        <f>SUM(GA9:GA22)</f>
        <v>0</v>
      </c>
    </row>
    <row r="1000" spans="1:1" x14ac:dyDescent="0.2">
      <c r="A1000" s="6" t="s">
        <v>775</v>
      </c>
    </row>
    <row r="1001" spans="1:1" x14ac:dyDescent="0.2">
      <c r="A1001" s="6"/>
    </row>
    <row r="1002" spans="1:1" x14ac:dyDescent="0.2">
      <c r="A1002" s="6"/>
    </row>
    <row r="1003" spans="1:1" x14ac:dyDescent="0.2">
      <c r="A1003" s="6"/>
    </row>
    <row r="1004" spans="1:1" x14ac:dyDescent="0.2">
      <c r="A1004" s="6"/>
    </row>
    <row r="1005" spans="1:1" x14ac:dyDescent="0.2">
      <c r="A1005" s="6"/>
    </row>
    <row r="1006" spans="1:1" x14ac:dyDescent="0.2">
      <c r="A1006" s="6"/>
    </row>
    <row r="1007" spans="1:1" x14ac:dyDescent="0.2">
      <c r="A1007" s="6"/>
    </row>
    <row r="1008" spans="1:1" x14ac:dyDescent="0.2">
      <c r="A1008" s="6"/>
    </row>
    <row r="1009" spans="1:1" x14ac:dyDescent="0.2">
      <c r="A1009" s="6"/>
    </row>
    <row r="1010" spans="1:1" x14ac:dyDescent="0.2">
      <c r="A1010" s="6" t="s">
        <v>776</v>
      </c>
    </row>
  </sheetData>
  <sheetProtection password="CDF6" sheet="1" objects="1" scenarios="1"/>
  <mergeCells count="9">
    <mergeCell ref="A1:B1"/>
    <mergeCell ref="A2:B2"/>
    <mergeCell ref="A3:B3"/>
    <mergeCell ref="A4:B4"/>
    <mergeCell ref="E10:H16"/>
    <mergeCell ref="A5:B5"/>
    <mergeCell ref="E5:H8"/>
    <mergeCell ref="A6:B6"/>
    <mergeCell ref="A7:B7"/>
  </mergeCells>
  <phoneticPr fontId="23" type="noConversion"/>
  <conditionalFormatting sqref="A7:B7">
    <cfRule type="expression" dxfId="2" priority="1" stopIfTrue="1">
      <formula>$B$19=""</formula>
    </cfRule>
  </conditionalFormatting>
  <dataValidations count="1">
    <dataValidation type="list" errorStyle="warning" allowBlank="1" showInputMessage="1" showErrorMessage="1" errorTitle="Período incorreto." error="Verifique as opções clicando na setinha à direita da célula. Só serão aceitos os períodos constantes do menu." promptTitle="Selecione o Período" prompt="Escolha o SEMESTRE DE REFERÊNCIA clicando na setinha à direita da célula." sqref="A5:B5">
      <formula1>$M$5:$M$7</formula1>
      <formula2>0</formula2>
    </dataValidation>
  </dataValidations>
  <printOptions horizontalCentered="1" verticalCentered="1"/>
  <pageMargins left="0" right="0" top="0" bottom="0" header="0.51180555555555551" footer="0.51180555555555551"/>
  <pageSetup paperSize="9" firstPageNumber="0" orientation="landscape" horizontalDpi="300" verticalDpi="300"/>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7"/>
  <sheetViews>
    <sheetView zoomScale="110" zoomScaleNormal="110" workbookViewId="0"/>
  </sheetViews>
  <sheetFormatPr defaultRowHeight="12.75" x14ac:dyDescent="0.2"/>
  <cols>
    <col min="2" max="2" width="4.140625" customWidth="1"/>
    <col min="3" max="3" width="8.5703125" customWidth="1"/>
    <col min="4" max="4" width="7" customWidth="1"/>
    <col min="5" max="5" width="34.140625" customWidth="1"/>
    <col min="6" max="6" width="13.7109375" customWidth="1"/>
    <col min="8" max="8" width="4.140625" customWidth="1"/>
    <col min="9" max="9" width="8.5703125" customWidth="1"/>
    <col min="10" max="10" width="7" customWidth="1"/>
    <col min="11" max="11" width="34.140625" customWidth="1"/>
    <col min="12" max="12" width="13.5703125" customWidth="1"/>
    <col min="13" max="14" width="9.140625" style="251"/>
  </cols>
  <sheetData>
    <row r="1" spans="1:14" x14ac:dyDescent="0.2">
      <c r="A1" s="252" t="s">
        <v>320</v>
      </c>
    </row>
    <row r="3" spans="1:14" x14ac:dyDescent="0.2">
      <c r="B3" s="253" t="s">
        <v>321</v>
      </c>
    </row>
    <row r="4" spans="1:14" x14ac:dyDescent="0.2">
      <c r="B4" s="253"/>
    </row>
    <row r="5" spans="1:14" ht="23.25" customHeight="1" x14ac:dyDescent="0.35">
      <c r="B5" s="389" t="s">
        <v>322</v>
      </c>
      <c r="C5" s="389"/>
      <c r="D5" s="389"/>
      <c r="E5" s="389"/>
      <c r="F5" s="389"/>
      <c r="H5" s="389" t="s">
        <v>323</v>
      </c>
      <c r="I5" s="389"/>
      <c r="J5" s="389"/>
      <c r="K5" s="389"/>
      <c r="L5" s="389"/>
    </row>
    <row r="6" spans="1:14" ht="15" customHeight="1" x14ac:dyDescent="0.2">
      <c r="B6" s="390" t="s">
        <v>324</v>
      </c>
      <c r="C6" s="390"/>
      <c r="D6" s="390"/>
      <c r="E6" s="390"/>
      <c r="F6" s="390"/>
      <c r="H6" s="390" t="s">
        <v>324</v>
      </c>
      <c r="I6" s="390"/>
      <c r="J6" s="390"/>
      <c r="K6" s="390"/>
      <c r="L6" s="390"/>
    </row>
    <row r="7" spans="1:14" ht="25.5" x14ac:dyDescent="0.2">
      <c r="B7" s="254" t="s">
        <v>325</v>
      </c>
      <c r="C7" s="254" t="s">
        <v>326</v>
      </c>
      <c r="D7" s="254" t="s">
        <v>327</v>
      </c>
      <c r="E7" s="254" t="s">
        <v>328</v>
      </c>
      <c r="F7" s="254" t="s">
        <v>329</v>
      </c>
      <c r="H7" s="254" t="s">
        <v>325</v>
      </c>
      <c r="I7" s="254" t="s">
        <v>326</v>
      </c>
      <c r="J7" s="254" t="s">
        <v>327</v>
      </c>
      <c r="K7" s="254" t="s">
        <v>328</v>
      </c>
      <c r="L7" s="254" t="s">
        <v>329</v>
      </c>
      <c r="N7" s="255">
        <v>0.01</v>
      </c>
    </row>
    <row r="8" spans="1:14" ht="15.75" x14ac:dyDescent="0.25">
      <c r="B8" s="256" t="s">
        <v>330</v>
      </c>
      <c r="C8" s="256">
        <v>21</v>
      </c>
      <c r="D8" s="256" t="s">
        <v>331</v>
      </c>
      <c r="E8" s="257" t="s">
        <v>332</v>
      </c>
      <c r="F8" s="258">
        <v>109685</v>
      </c>
      <c r="G8" s="259">
        <v>1</v>
      </c>
      <c r="H8" s="260" t="s">
        <v>330</v>
      </c>
      <c r="I8" s="260">
        <v>21</v>
      </c>
      <c r="J8" s="260" t="s">
        <v>333</v>
      </c>
      <c r="K8" s="261" t="s">
        <v>334</v>
      </c>
      <c r="L8" s="262">
        <v>1073893</v>
      </c>
      <c r="M8" s="263">
        <f t="shared" ref="M8:M224" si="0">+L8/L$227</f>
        <v>0.15554106526698591</v>
      </c>
      <c r="N8" s="251">
        <f t="shared" ref="N8:N224" si="1">IF(M8&gt;N$7,1,0)</f>
        <v>1</v>
      </c>
    </row>
    <row r="9" spans="1:14" ht="15.75" x14ac:dyDescent="0.25">
      <c r="B9" s="256" t="s">
        <v>330</v>
      </c>
      <c r="C9" s="256">
        <v>21</v>
      </c>
      <c r="D9" s="256" t="s">
        <v>335</v>
      </c>
      <c r="E9" s="257" t="s">
        <v>336</v>
      </c>
      <c r="F9" s="258">
        <v>6351</v>
      </c>
      <c r="G9" s="259">
        <v>2</v>
      </c>
      <c r="H9" s="260" t="s">
        <v>330</v>
      </c>
      <c r="I9" s="260">
        <v>21</v>
      </c>
      <c r="J9" s="260" t="s">
        <v>337</v>
      </c>
      <c r="K9" s="261" t="s">
        <v>338</v>
      </c>
      <c r="L9" s="262">
        <v>253123</v>
      </c>
      <c r="M9" s="263">
        <f t="shared" si="0"/>
        <v>3.6661958932198341E-2</v>
      </c>
      <c r="N9" s="251">
        <f t="shared" si="1"/>
        <v>1</v>
      </c>
    </row>
    <row r="10" spans="1:14" ht="15.75" x14ac:dyDescent="0.25">
      <c r="B10" s="256" t="s">
        <v>330</v>
      </c>
      <c r="C10" s="256">
        <v>21</v>
      </c>
      <c r="D10" s="256" t="s">
        <v>339</v>
      </c>
      <c r="E10" s="257" t="s">
        <v>340</v>
      </c>
      <c r="F10" s="258">
        <v>12257</v>
      </c>
      <c r="G10" s="259">
        <v>3</v>
      </c>
      <c r="H10" s="260" t="s">
        <v>330</v>
      </c>
      <c r="I10" s="260">
        <v>21</v>
      </c>
      <c r="J10" s="260" t="s">
        <v>341</v>
      </c>
      <c r="K10" s="261" t="s">
        <v>342</v>
      </c>
      <c r="L10" s="262">
        <v>174267</v>
      </c>
      <c r="M10" s="263">
        <f t="shared" si="0"/>
        <v>2.5240573149170199E-2</v>
      </c>
      <c r="N10" s="251">
        <f t="shared" si="1"/>
        <v>1</v>
      </c>
    </row>
    <row r="11" spans="1:14" ht="15.75" x14ac:dyDescent="0.25">
      <c r="B11" s="256" t="s">
        <v>330</v>
      </c>
      <c r="C11" s="256">
        <v>21</v>
      </c>
      <c r="D11" s="256" t="s">
        <v>343</v>
      </c>
      <c r="E11" s="257" t="s">
        <v>344</v>
      </c>
      <c r="F11" s="258">
        <v>21659</v>
      </c>
      <c r="G11" s="259">
        <v>4</v>
      </c>
      <c r="H11" s="260" t="s">
        <v>330</v>
      </c>
      <c r="I11" s="260">
        <v>21</v>
      </c>
      <c r="J11" s="260" t="s">
        <v>345</v>
      </c>
      <c r="K11" s="261" t="s">
        <v>346</v>
      </c>
      <c r="L11" s="262">
        <v>164869</v>
      </c>
      <c r="M11" s="263">
        <f t="shared" si="0"/>
        <v>2.387938080376974E-2</v>
      </c>
      <c r="N11" s="251">
        <f t="shared" si="1"/>
        <v>1</v>
      </c>
    </row>
    <row r="12" spans="1:14" ht="15.75" x14ac:dyDescent="0.25">
      <c r="B12" s="256" t="s">
        <v>330</v>
      </c>
      <c r="C12" s="256">
        <v>21</v>
      </c>
      <c r="D12" s="256" t="s">
        <v>347</v>
      </c>
      <c r="E12" s="257" t="s">
        <v>348</v>
      </c>
      <c r="F12" s="258">
        <v>25823</v>
      </c>
      <c r="G12" s="259">
        <v>5</v>
      </c>
      <c r="H12" s="260" t="s">
        <v>330</v>
      </c>
      <c r="I12" s="260">
        <v>21</v>
      </c>
      <c r="J12" s="260" t="s">
        <v>349</v>
      </c>
      <c r="K12" s="261" t="s">
        <v>350</v>
      </c>
      <c r="L12" s="262">
        <v>161137</v>
      </c>
      <c r="M12" s="263">
        <f t="shared" si="0"/>
        <v>2.3338843473163812E-2</v>
      </c>
      <c r="N12" s="251">
        <f t="shared" si="1"/>
        <v>1</v>
      </c>
    </row>
    <row r="13" spans="1:14" ht="15.75" x14ac:dyDescent="0.25">
      <c r="B13" s="256" t="s">
        <v>330</v>
      </c>
      <c r="C13" s="256">
        <v>21</v>
      </c>
      <c r="D13" s="256" t="s">
        <v>351</v>
      </c>
      <c r="E13" s="257" t="s">
        <v>352</v>
      </c>
      <c r="F13" s="258">
        <v>11616</v>
      </c>
      <c r="G13" s="259">
        <v>6</v>
      </c>
      <c r="H13" s="260" t="s">
        <v>330</v>
      </c>
      <c r="I13" s="260">
        <v>21</v>
      </c>
      <c r="J13" s="260" t="s">
        <v>353</v>
      </c>
      <c r="K13" s="261" t="s">
        <v>354</v>
      </c>
      <c r="L13" s="262">
        <v>120265</v>
      </c>
      <c r="M13" s="263">
        <f t="shared" si="0"/>
        <v>1.7419003768842947E-2</v>
      </c>
      <c r="N13" s="251">
        <f t="shared" si="1"/>
        <v>1</v>
      </c>
    </row>
    <row r="14" spans="1:14" ht="15.75" x14ac:dyDescent="0.25">
      <c r="B14" s="256" t="s">
        <v>330</v>
      </c>
      <c r="C14" s="256">
        <v>21</v>
      </c>
      <c r="D14" s="256" t="s">
        <v>355</v>
      </c>
      <c r="E14" s="257" t="s">
        <v>356</v>
      </c>
      <c r="F14" s="258">
        <v>26348</v>
      </c>
      <c r="G14" s="259">
        <v>7</v>
      </c>
      <c r="H14" s="260" t="s">
        <v>330</v>
      </c>
      <c r="I14" s="260">
        <v>21</v>
      </c>
      <c r="J14" s="260" t="s">
        <v>357</v>
      </c>
      <c r="K14" s="261" t="s">
        <v>358</v>
      </c>
      <c r="L14" s="262">
        <v>117877</v>
      </c>
      <c r="M14" s="263">
        <f t="shared" si="0"/>
        <v>1.7073129399741406E-2</v>
      </c>
      <c r="N14" s="251">
        <f t="shared" si="1"/>
        <v>1</v>
      </c>
    </row>
    <row r="15" spans="1:14" ht="15.75" x14ac:dyDescent="0.25">
      <c r="B15" s="256" t="s">
        <v>330</v>
      </c>
      <c r="C15" s="256">
        <v>21</v>
      </c>
      <c r="D15" s="256" t="s">
        <v>359</v>
      </c>
      <c r="E15" s="257" t="s">
        <v>360</v>
      </c>
      <c r="F15" s="258">
        <v>31287</v>
      </c>
      <c r="G15" s="259">
        <v>8</v>
      </c>
      <c r="H15" s="260" t="s">
        <v>330</v>
      </c>
      <c r="I15" s="260">
        <v>21</v>
      </c>
      <c r="J15" s="260" t="s">
        <v>331</v>
      </c>
      <c r="K15" s="261" t="s">
        <v>332</v>
      </c>
      <c r="L15" s="262">
        <v>109685</v>
      </c>
      <c r="M15" s="263">
        <f t="shared" si="0"/>
        <v>1.5886612301048007E-2</v>
      </c>
      <c r="N15" s="251">
        <f t="shared" si="1"/>
        <v>1</v>
      </c>
    </row>
    <row r="16" spans="1:14" ht="15.75" x14ac:dyDescent="0.25">
      <c r="B16" s="256" t="s">
        <v>330</v>
      </c>
      <c r="C16" s="256">
        <v>21</v>
      </c>
      <c r="D16" s="256" t="s">
        <v>361</v>
      </c>
      <c r="E16" s="257" t="s">
        <v>362</v>
      </c>
      <c r="F16" s="258">
        <v>10956</v>
      </c>
      <c r="G16" s="259">
        <v>9</v>
      </c>
      <c r="H16" s="260" t="s">
        <v>330</v>
      </c>
      <c r="I16" s="260">
        <v>21</v>
      </c>
      <c r="J16" s="260" t="s">
        <v>363</v>
      </c>
      <c r="K16" s="261" t="s">
        <v>364</v>
      </c>
      <c r="L16" s="262">
        <v>102656</v>
      </c>
      <c r="M16" s="263">
        <f t="shared" si="0"/>
        <v>1.4868542393001635E-2</v>
      </c>
      <c r="N16" s="251">
        <f t="shared" si="1"/>
        <v>1</v>
      </c>
    </row>
    <row r="17" spans="2:14" ht="15.75" x14ac:dyDescent="0.25">
      <c r="B17" s="256" t="s">
        <v>330</v>
      </c>
      <c r="C17" s="256">
        <v>21</v>
      </c>
      <c r="D17" s="256" t="s">
        <v>365</v>
      </c>
      <c r="E17" s="257" t="s">
        <v>366</v>
      </c>
      <c r="F17" s="258">
        <v>6789</v>
      </c>
      <c r="G17" s="259">
        <v>10</v>
      </c>
      <c r="H17" s="260" t="s">
        <v>330</v>
      </c>
      <c r="I17" s="260">
        <v>21</v>
      </c>
      <c r="J17" s="260" t="s">
        <v>367</v>
      </c>
      <c r="K17" s="261" t="s">
        <v>368</v>
      </c>
      <c r="L17" s="262">
        <v>92144</v>
      </c>
      <c r="M17" s="263">
        <f t="shared" si="0"/>
        <v>1.3345999944092335E-2</v>
      </c>
      <c r="N17" s="251">
        <f t="shared" si="1"/>
        <v>1</v>
      </c>
    </row>
    <row r="18" spans="2:14" ht="15.75" x14ac:dyDescent="0.25">
      <c r="B18" s="256" t="s">
        <v>330</v>
      </c>
      <c r="C18" s="256">
        <v>21</v>
      </c>
      <c r="D18" s="256" t="s">
        <v>369</v>
      </c>
      <c r="E18" s="257" t="s">
        <v>370</v>
      </c>
      <c r="F18" s="258">
        <v>40378</v>
      </c>
      <c r="G18" s="259">
        <v>11</v>
      </c>
      <c r="H18" s="260" t="s">
        <v>330</v>
      </c>
      <c r="I18" s="260">
        <v>21</v>
      </c>
      <c r="J18" s="260" t="s">
        <v>371</v>
      </c>
      <c r="K18" s="261" t="s">
        <v>372</v>
      </c>
      <c r="L18" s="262">
        <v>86151</v>
      </c>
      <c r="M18" s="263">
        <f t="shared" si="0"/>
        <v>1.2477982735538925E-2</v>
      </c>
      <c r="N18" s="251">
        <f t="shared" si="1"/>
        <v>1</v>
      </c>
    </row>
    <row r="19" spans="2:14" ht="15.75" x14ac:dyDescent="0.25">
      <c r="B19" s="256" t="s">
        <v>330</v>
      </c>
      <c r="C19" s="256">
        <v>21</v>
      </c>
      <c r="D19" s="256" t="s">
        <v>373</v>
      </c>
      <c r="E19" s="257" t="s">
        <v>374</v>
      </c>
      <c r="F19" s="258">
        <v>26880</v>
      </c>
      <c r="G19" s="259">
        <v>12</v>
      </c>
      <c r="H19" s="260" t="s">
        <v>330</v>
      </c>
      <c r="I19" s="260">
        <v>21</v>
      </c>
      <c r="J19" s="260" t="s">
        <v>375</v>
      </c>
      <c r="K19" s="261" t="s">
        <v>376</v>
      </c>
      <c r="L19" s="262">
        <v>83238</v>
      </c>
      <c r="M19" s="263">
        <f t="shared" si="0"/>
        <v>1.2056068147099731E-2</v>
      </c>
      <c r="N19" s="251">
        <f t="shared" si="1"/>
        <v>1</v>
      </c>
    </row>
    <row r="20" spans="2:14" ht="15.75" x14ac:dyDescent="0.25">
      <c r="B20" s="256" t="s">
        <v>330</v>
      </c>
      <c r="C20" s="256">
        <v>21</v>
      </c>
      <c r="D20" s="256" t="s">
        <v>377</v>
      </c>
      <c r="E20" s="257" t="s">
        <v>378</v>
      </c>
      <c r="F20" s="258">
        <v>15286</v>
      </c>
      <c r="G20" s="259">
        <v>13</v>
      </c>
      <c r="H20" s="260" t="s">
        <v>330</v>
      </c>
      <c r="I20" s="260">
        <v>21</v>
      </c>
      <c r="J20" s="260" t="s">
        <v>379</v>
      </c>
      <c r="K20" s="261" t="s">
        <v>380</v>
      </c>
      <c r="L20" s="262">
        <v>81438</v>
      </c>
      <c r="M20" s="263">
        <f t="shared" si="0"/>
        <v>1.1795358823656359E-2</v>
      </c>
      <c r="N20" s="251">
        <f t="shared" si="1"/>
        <v>1</v>
      </c>
    </row>
    <row r="21" spans="2:14" ht="15.75" x14ac:dyDescent="0.25">
      <c r="B21" s="256" t="s">
        <v>330</v>
      </c>
      <c r="C21" s="256">
        <v>21</v>
      </c>
      <c r="D21" s="256" t="s">
        <v>381</v>
      </c>
      <c r="E21" s="257" t="s">
        <v>382</v>
      </c>
      <c r="F21" s="258">
        <v>17948</v>
      </c>
      <c r="G21" s="259">
        <v>14</v>
      </c>
      <c r="H21" s="260" t="s">
        <v>330</v>
      </c>
      <c r="I21" s="260">
        <v>21</v>
      </c>
      <c r="J21" s="260" t="s">
        <v>383</v>
      </c>
      <c r="K21" s="261" t="s">
        <v>384</v>
      </c>
      <c r="L21" s="262">
        <v>77684</v>
      </c>
      <c r="M21" s="263">
        <f t="shared" si="0"/>
        <v>1.1251635045763901E-2</v>
      </c>
      <c r="N21" s="251">
        <f t="shared" si="1"/>
        <v>1</v>
      </c>
    </row>
    <row r="22" spans="2:14" ht="15.75" x14ac:dyDescent="0.25">
      <c r="B22" s="256" t="s">
        <v>330</v>
      </c>
      <c r="C22" s="256">
        <v>21</v>
      </c>
      <c r="D22" s="256" t="s">
        <v>385</v>
      </c>
      <c r="E22" s="257" t="s">
        <v>386</v>
      </c>
      <c r="F22" s="258">
        <v>15018</v>
      </c>
      <c r="G22" s="259">
        <v>15</v>
      </c>
      <c r="H22" s="260" t="s">
        <v>330</v>
      </c>
      <c r="I22" s="260">
        <v>21</v>
      </c>
      <c r="J22" s="260" t="s">
        <v>387</v>
      </c>
      <c r="K22" s="261" t="s">
        <v>388</v>
      </c>
      <c r="L22" s="262">
        <v>71067</v>
      </c>
      <c r="M22" s="263">
        <f t="shared" si="0"/>
        <v>1.0293238605083455E-2</v>
      </c>
      <c r="N22" s="251">
        <f t="shared" si="1"/>
        <v>1</v>
      </c>
    </row>
    <row r="23" spans="2:14" ht="15.75" x14ac:dyDescent="0.25">
      <c r="B23" s="256" t="s">
        <v>330</v>
      </c>
      <c r="C23" s="256">
        <v>21</v>
      </c>
      <c r="D23" s="256" t="s">
        <v>389</v>
      </c>
      <c r="E23" s="257" t="s">
        <v>390</v>
      </c>
      <c r="F23" s="258">
        <v>45255</v>
      </c>
      <c r="G23" s="259">
        <v>16</v>
      </c>
      <c r="H23" s="260" t="s">
        <v>330</v>
      </c>
      <c r="I23" s="260">
        <v>21</v>
      </c>
      <c r="J23" s="260" t="s">
        <v>391</v>
      </c>
      <c r="K23" s="261" t="s">
        <v>392</v>
      </c>
      <c r="L23" s="262">
        <v>70417</v>
      </c>
      <c r="M23" s="263">
        <f t="shared" si="0"/>
        <v>1.0199093571617792E-2</v>
      </c>
      <c r="N23" s="251">
        <f t="shared" si="1"/>
        <v>1</v>
      </c>
    </row>
    <row r="24" spans="2:14" ht="15.75" x14ac:dyDescent="0.25">
      <c r="B24" s="256" t="s">
        <v>330</v>
      </c>
      <c r="C24" s="256">
        <v>21</v>
      </c>
      <c r="D24" s="256" t="s">
        <v>393</v>
      </c>
      <c r="E24" s="257" t="s">
        <v>394</v>
      </c>
      <c r="F24" s="258">
        <v>32015</v>
      </c>
      <c r="G24" s="259">
        <v>17</v>
      </c>
      <c r="H24" s="260" t="s">
        <v>330</v>
      </c>
      <c r="I24" s="260">
        <v>21</v>
      </c>
      <c r="J24" s="260" t="s">
        <v>395</v>
      </c>
      <c r="K24" s="261" t="s">
        <v>396</v>
      </c>
      <c r="L24" s="262">
        <v>67626</v>
      </c>
      <c r="M24" s="263">
        <f t="shared" si="0"/>
        <v>9.7948492817675394E-3</v>
      </c>
      <c r="N24" s="251">
        <f t="shared" si="1"/>
        <v>0</v>
      </c>
    </row>
    <row r="25" spans="2:14" ht="15.75" x14ac:dyDescent="0.25">
      <c r="B25" s="256" t="s">
        <v>330</v>
      </c>
      <c r="C25" s="256">
        <v>21</v>
      </c>
      <c r="D25" s="256" t="s">
        <v>397</v>
      </c>
      <c r="E25" s="257" t="s">
        <v>398</v>
      </c>
      <c r="F25" s="258">
        <v>29200</v>
      </c>
      <c r="G25" s="259">
        <v>18</v>
      </c>
      <c r="H25" s="260" t="s">
        <v>330</v>
      </c>
      <c r="I25" s="260">
        <v>21</v>
      </c>
      <c r="J25" s="260" t="s">
        <v>399</v>
      </c>
      <c r="K25" s="261" t="s">
        <v>400</v>
      </c>
      <c r="L25" s="262">
        <v>66433</v>
      </c>
      <c r="M25" s="263">
        <f t="shared" si="0"/>
        <v>9.6220569357297926E-3</v>
      </c>
      <c r="N25" s="251">
        <f t="shared" si="1"/>
        <v>0</v>
      </c>
    </row>
    <row r="26" spans="2:14" ht="15.75" x14ac:dyDescent="0.25">
      <c r="B26" s="256" t="s">
        <v>330</v>
      </c>
      <c r="C26" s="256">
        <v>21</v>
      </c>
      <c r="D26" s="256" t="s">
        <v>401</v>
      </c>
      <c r="E26" s="257" t="s">
        <v>402</v>
      </c>
      <c r="F26" s="258">
        <v>11850</v>
      </c>
      <c r="G26" s="259">
        <v>19</v>
      </c>
      <c r="H26" s="260" t="s">
        <v>330</v>
      </c>
      <c r="I26" s="260">
        <v>21</v>
      </c>
      <c r="J26" s="260" t="s">
        <v>403</v>
      </c>
      <c r="K26" s="261" t="s">
        <v>404</v>
      </c>
      <c r="L26" s="262">
        <v>63821</v>
      </c>
      <c r="M26" s="263">
        <f t="shared" si="0"/>
        <v>9.2437387397108529E-3</v>
      </c>
      <c r="N26" s="251">
        <f t="shared" si="1"/>
        <v>0</v>
      </c>
    </row>
    <row r="27" spans="2:14" ht="15.75" x14ac:dyDescent="0.25">
      <c r="B27" s="256" t="s">
        <v>330</v>
      </c>
      <c r="C27" s="256">
        <v>21</v>
      </c>
      <c r="D27" s="256" t="s">
        <v>363</v>
      </c>
      <c r="E27" s="257" t="s">
        <v>364</v>
      </c>
      <c r="F27" s="258">
        <v>102656</v>
      </c>
      <c r="G27" s="259">
        <v>20</v>
      </c>
      <c r="H27" s="260" t="s">
        <v>330</v>
      </c>
      <c r="I27" s="260">
        <v>21</v>
      </c>
      <c r="J27" s="260" t="s">
        <v>405</v>
      </c>
      <c r="K27" s="261" t="s">
        <v>406</v>
      </c>
      <c r="L27" s="262">
        <v>60588</v>
      </c>
      <c r="M27" s="263">
        <f t="shared" si="0"/>
        <v>8.7754758271039492E-3</v>
      </c>
      <c r="N27" s="251">
        <f t="shared" si="1"/>
        <v>0</v>
      </c>
    </row>
    <row r="28" spans="2:14" ht="15.75" x14ac:dyDescent="0.25">
      <c r="B28" s="256" t="s">
        <v>330</v>
      </c>
      <c r="C28" s="256">
        <v>21</v>
      </c>
      <c r="D28" s="256" t="s">
        <v>407</v>
      </c>
      <c r="E28" s="257" t="s">
        <v>408</v>
      </c>
      <c r="F28" s="258">
        <v>16553</v>
      </c>
      <c r="G28" s="259">
        <v>21</v>
      </c>
      <c r="H28" s="260" t="s">
        <v>330</v>
      </c>
      <c r="I28" s="260">
        <v>21</v>
      </c>
      <c r="J28" s="260" t="s">
        <v>409</v>
      </c>
      <c r="K28" s="261" t="s">
        <v>410</v>
      </c>
      <c r="L28" s="262">
        <v>57253</v>
      </c>
      <c r="M28" s="263">
        <f t="shared" si="0"/>
        <v>8.2924393861685888E-3</v>
      </c>
      <c r="N28" s="251">
        <f t="shared" si="1"/>
        <v>0</v>
      </c>
    </row>
    <row r="29" spans="2:14" ht="15.75" x14ac:dyDescent="0.25">
      <c r="B29" s="256" t="s">
        <v>330</v>
      </c>
      <c r="C29" s="256">
        <v>21</v>
      </c>
      <c r="D29" s="256" t="s">
        <v>411</v>
      </c>
      <c r="E29" s="257" t="s">
        <v>412</v>
      </c>
      <c r="F29" s="258">
        <v>17335</v>
      </c>
      <c r="G29" s="259">
        <v>22</v>
      </c>
      <c r="H29" s="260" t="s">
        <v>330</v>
      </c>
      <c r="I29" s="260">
        <v>21</v>
      </c>
      <c r="J29" s="260" t="s">
        <v>413</v>
      </c>
      <c r="K29" s="261" t="s">
        <v>414</v>
      </c>
      <c r="L29" s="262">
        <v>54845</v>
      </c>
      <c r="M29" s="263">
        <f t="shared" si="0"/>
        <v>7.943668246806564E-3</v>
      </c>
      <c r="N29" s="251">
        <f t="shared" si="1"/>
        <v>0</v>
      </c>
    </row>
    <row r="30" spans="2:14" ht="15.75" x14ac:dyDescent="0.25">
      <c r="B30" s="256" t="s">
        <v>330</v>
      </c>
      <c r="C30" s="256">
        <v>21</v>
      </c>
      <c r="D30" s="256" t="s">
        <v>415</v>
      </c>
      <c r="E30" s="257" t="s">
        <v>416</v>
      </c>
      <c r="F30" s="258">
        <v>5511</v>
      </c>
      <c r="G30" s="259">
        <v>23</v>
      </c>
      <c r="H30" s="260" t="s">
        <v>330</v>
      </c>
      <c r="I30" s="260">
        <v>21</v>
      </c>
      <c r="J30" s="260" t="s">
        <v>417</v>
      </c>
      <c r="K30" s="261" t="s">
        <v>418</v>
      </c>
      <c r="L30" s="262">
        <v>51249</v>
      </c>
      <c r="M30" s="263">
        <f t="shared" si="0"/>
        <v>7.4228289539719139E-3</v>
      </c>
      <c r="N30" s="251">
        <f t="shared" si="1"/>
        <v>0</v>
      </c>
    </row>
    <row r="31" spans="2:14" ht="15.75" x14ac:dyDescent="0.25">
      <c r="B31" s="256" t="s">
        <v>330</v>
      </c>
      <c r="C31" s="256">
        <v>21</v>
      </c>
      <c r="D31" s="256" t="s">
        <v>367</v>
      </c>
      <c r="E31" s="257" t="s">
        <v>368</v>
      </c>
      <c r="F31" s="258">
        <v>92144</v>
      </c>
      <c r="G31" s="259">
        <v>24</v>
      </c>
      <c r="H31" s="260" t="s">
        <v>330</v>
      </c>
      <c r="I31" s="260">
        <v>21</v>
      </c>
      <c r="J31" s="260" t="s">
        <v>419</v>
      </c>
      <c r="K31" s="261" t="s">
        <v>420</v>
      </c>
      <c r="L31" s="262">
        <v>50507</v>
      </c>
      <c r="M31" s="263">
        <f t="shared" si="0"/>
        <v>7.315358777308034E-3</v>
      </c>
      <c r="N31" s="251">
        <f t="shared" si="1"/>
        <v>0</v>
      </c>
    </row>
    <row r="32" spans="2:14" ht="15.75" x14ac:dyDescent="0.25">
      <c r="B32" s="256" t="s">
        <v>330</v>
      </c>
      <c r="C32" s="256">
        <v>21</v>
      </c>
      <c r="D32" s="256" t="s">
        <v>421</v>
      </c>
      <c r="E32" s="257" t="s">
        <v>422</v>
      </c>
      <c r="F32" s="258">
        <v>18365</v>
      </c>
      <c r="G32" s="259">
        <v>25</v>
      </c>
      <c r="H32" s="256" t="s">
        <v>330</v>
      </c>
      <c r="I32" s="256">
        <v>21</v>
      </c>
      <c r="J32" s="256" t="s">
        <v>423</v>
      </c>
      <c r="K32" s="257" t="s">
        <v>424</v>
      </c>
      <c r="L32" s="258">
        <v>48992</v>
      </c>
      <c r="M32" s="263">
        <f t="shared" si="0"/>
        <v>7.0959284300765287E-3</v>
      </c>
      <c r="N32" s="251">
        <f t="shared" si="1"/>
        <v>0</v>
      </c>
    </row>
    <row r="33" spans="2:14" ht="15.75" x14ac:dyDescent="0.25">
      <c r="B33" s="256" t="s">
        <v>330</v>
      </c>
      <c r="C33" s="256">
        <v>21</v>
      </c>
      <c r="D33" s="256" t="s">
        <v>371</v>
      </c>
      <c r="E33" s="257" t="s">
        <v>372</v>
      </c>
      <c r="F33" s="258">
        <v>86151</v>
      </c>
      <c r="G33" s="259">
        <v>26</v>
      </c>
      <c r="H33" s="256" t="s">
        <v>330</v>
      </c>
      <c r="I33" s="256">
        <v>21</v>
      </c>
      <c r="J33" s="256" t="s">
        <v>425</v>
      </c>
      <c r="K33" s="257" t="s">
        <v>426</v>
      </c>
      <c r="L33" s="258">
        <v>48320</v>
      </c>
      <c r="M33" s="263">
        <f t="shared" si="0"/>
        <v>6.9985969493243354E-3</v>
      </c>
      <c r="N33" s="251">
        <f t="shared" si="1"/>
        <v>0</v>
      </c>
    </row>
    <row r="34" spans="2:14" ht="15.75" x14ac:dyDescent="0.25">
      <c r="B34" s="256" t="s">
        <v>330</v>
      </c>
      <c r="C34" s="256">
        <v>21</v>
      </c>
      <c r="D34" s="256" t="s">
        <v>405</v>
      </c>
      <c r="E34" s="257" t="s">
        <v>406</v>
      </c>
      <c r="F34" s="258">
        <v>60588</v>
      </c>
      <c r="G34" s="259">
        <v>27</v>
      </c>
      <c r="H34" s="256" t="s">
        <v>330</v>
      </c>
      <c r="I34" s="256">
        <v>21</v>
      </c>
      <c r="J34" s="256" t="s">
        <v>427</v>
      </c>
      <c r="K34" s="257" t="s">
        <v>428</v>
      </c>
      <c r="L34" s="258">
        <v>46680</v>
      </c>
      <c r="M34" s="263">
        <f t="shared" si="0"/>
        <v>6.7610617879648172E-3</v>
      </c>
      <c r="N34" s="251">
        <f t="shared" si="1"/>
        <v>0</v>
      </c>
    </row>
    <row r="35" spans="2:14" ht="15.75" x14ac:dyDescent="0.25">
      <c r="B35" s="256" t="s">
        <v>330</v>
      </c>
      <c r="C35" s="256">
        <v>21</v>
      </c>
      <c r="D35" s="256" t="s">
        <v>429</v>
      </c>
      <c r="E35" s="257" t="s">
        <v>430</v>
      </c>
      <c r="F35" s="258">
        <v>10931</v>
      </c>
      <c r="G35" s="259">
        <v>28</v>
      </c>
      <c r="H35" s="256" t="s">
        <v>330</v>
      </c>
      <c r="I35" s="256">
        <v>21</v>
      </c>
      <c r="J35" s="256" t="s">
        <v>389</v>
      </c>
      <c r="K35" s="257" t="s">
        <v>390</v>
      </c>
      <c r="L35" s="258">
        <v>45255</v>
      </c>
      <c r="M35" s="263">
        <f t="shared" si="0"/>
        <v>6.5546669069054802E-3</v>
      </c>
      <c r="N35" s="251">
        <f t="shared" si="1"/>
        <v>0</v>
      </c>
    </row>
    <row r="36" spans="2:14" ht="15.75" x14ac:dyDescent="0.25">
      <c r="B36" s="256" t="s">
        <v>330</v>
      </c>
      <c r="C36" s="256">
        <v>21</v>
      </c>
      <c r="D36" s="256" t="s">
        <v>431</v>
      </c>
      <c r="E36" s="257" t="s">
        <v>432</v>
      </c>
      <c r="F36" s="258">
        <v>7273</v>
      </c>
      <c r="G36" s="259">
        <v>29</v>
      </c>
      <c r="H36" s="256" t="s">
        <v>330</v>
      </c>
      <c r="I36" s="256">
        <v>21</v>
      </c>
      <c r="J36" s="256" t="s">
        <v>433</v>
      </c>
      <c r="K36" s="257" t="s">
        <v>434</v>
      </c>
      <c r="L36" s="258">
        <v>45044</v>
      </c>
      <c r="M36" s="263">
        <f t="shared" si="0"/>
        <v>6.5241059806573961E-3</v>
      </c>
      <c r="N36" s="251">
        <f t="shared" si="1"/>
        <v>0</v>
      </c>
    </row>
    <row r="37" spans="2:14" ht="15.75" x14ac:dyDescent="0.25">
      <c r="B37" s="256" t="s">
        <v>330</v>
      </c>
      <c r="C37" s="256">
        <v>21</v>
      </c>
      <c r="D37" s="256" t="s">
        <v>435</v>
      </c>
      <c r="E37" s="257" t="s">
        <v>436</v>
      </c>
      <c r="F37" s="258">
        <v>5519</v>
      </c>
      <c r="G37" s="259">
        <v>30</v>
      </c>
      <c r="H37" s="256" t="s">
        <v>330</v>
      </c>
      <c r="I37" s="256">
        <v>21</v>
      </c>
      <c r="J37" s="256" t="s">
        <v>437</v>
      </c>
      <c r="K37" s="257" t="s">
        <v>438</v>
      </c>
      <c r="L37" s="258">
        <v>41694</v>
      </c>
      <c r="M37" s="263">
        <f t="shared" si="0"/>
        <v>6.0388969620266729E-3</v>
      </c>
      <c r="N37" s="251">
        <f t="shared" si="1"/>
        <v>0</v>
      </c>
    </row>
    <row r="38" spans="2:14" ht="15.75" x14ac:dyDescent="0.25">
      <c r="B38" s="256" t="s">
        <v>330</v>
      </c>
      <c r="C38" s="256">
        <v>21</v>
      </c>
      <c r="D38" s="256" t="s">
        <v>439</v>
      </c>
      <c r="E38" s="257" t="s">
        <v>440</v>
      </c>
      <c r="F38" s="258">
        <v>20853</v>
      </c>
      <c r="G38" s="259">
        <v>31</v>
      </c>
      <c r="H38" s="256" t="s">
        <v>330</v>
      </c>
      <c r="I38" s="256">
        <v>21</v>
      </c>
      <c r="J38" s="256" t="s">
        <v>441</v>
      </c>
      <c r="K38" s="257" t="s">
        <v>442</v>
      </c>
      <c r="L38" s="258">
        <v>41009</v>
      </c>
      <c r="M38" s="263">
        <f t="shared" si="0"/>
        <v>5.9396825806051672E-3</v>
      </c>
      <c r="N38" s="251">
        <f t="shared" si="1"/>
        <v>0</v>
      </c>
    </row>
    <row r="39" spans="2:14" ht="15.75" x14ac:dyDescent="0.25">
      <c r="B39" s="256" t="s">
        <v>330</v>
      </c>
      <c r="C39" s="256">
        <v>21</v>
      </c>
      <c r="D39" s="256" t="s">
        <v>443</v>
      </c>
      <c r="E39" s="257" t="s">
        <v>444</v>
      </c>
      <c r="F39" s="258">
        <v>5900</v>
      </c>
      <c r="G39" s="259">
        <v>32</v>
      </c>
      <c r="H39" s="256" t="s">
        <v>330</v>
      </c>
      <c r="I39" s="256">
        <v>21</v>
      </c>
      <c r="J39" s="256" t="s">
        <v>445</v>
      </c>
      <c r="K39" s="257" t="s">
        <v>446</v>
      </c>
      <c r="L39" s="258">
        <v>40844</v>
      </c>
      <c r="M39" s="263">
        <f t="shared" si="0"/>
        <v>5.9157842259561916E-3</v>
      </c>
      <c r="N39" s="251">
        <f t="shared" si="1"/>
        <v>0</v>
      </c>
    </row>
    <row r="40" spans="2:14" ht="15.75" x14ac:dyDescent="0.25">
      <c r="B40" s="256" t="s">
        <v>330</v>
      </c>
      <c r="C40" s="256">
        <v>21</v>
      </c>
      <c r="D40" s="256" t="s">
        <v>447</v>
      </c>
      <c r="E40" s="257" t="s">
        <v>448</v>
      </c>
      <c r="F40" s="258">
        <v>8996</v>
      </c>
      <c r="G40" s="259">
        <v>33</v>
      </c>
      <c r="H40" s="256" t="s">
        <v>330</v>
      </c>
      <c r="I40" s="256">
        <v>21</v>
      </c>
      <c r="J40" s="256" t="s">
        <v>449</v>
      </c>
      <c r="K40" s="257" t="s">
        <v>450</v>
      </c>
      <c r="L40" s="258">
        <v>40660</v>
      </c>
      <c r="M40" s="263">
        <f t="shared" si="0"/>
        <v>5.8891339395597576E-3</v>
      </c>
      <c r="N40" s="251">
        <f t="shared" si="1"/>
        <v>0</v>
      </c>
    </row>
    <row r="41" spans="2:14" ht="15.75" x14ac:dyDescent="0.25">
      <c r="B41" s="256" t="s">
        <v>330</v>
      </c>
      <c r="C41" s="256">
        <v>21</v>
      </c>
      <c r="D41" s="256" t="s">
        <v>449</v>
      </c>
      <c r="E41" s="257" t="s">
        <v>450</v>
      </c>
      <c r="F41" s="258">
        <v>40660</v>
      </c>
      <c r="G41" s="259">
        <v>34</v>
      </c>
      <c r="H41" s="256" t="s">
        <v>330</v>
      </c>
      <c r="I41" s="256">
        <v>21</v>
      </c>
      <c r="J41" s="256" t="s">
        <v>451</v>
      </c>
      <c r="K41" s="257" t="s">
        <v>452</v>
      </c>
      <c r="L41" s="258">
        <v>40629</v>
      </c>
      <c r="M41" s="263">
        <f t="shared" si="0"/>
        <v>5.8846439456560103E-3</v>
      </c>
      <c r="N41" s="251">
        <f t="shared" si="1"/>
        <v>0</v>
      </c>
    </row>
    <row r="42" spans="2:14" ht="15.75" x14ac:dyDescent="0.25">
      <c r="B42" s="256" t="s">
        <v>330</v>
      </c>
      <c r="C42" s="256">
        <v>21</v>
      </c>
      <c r="D42" s="256" t="s">
        <v>453</v>
      </c>
      <c r="E42" s="257" t="s">
        <v>454</v>
      </c>
      <c r="F42" s="258">
        <v>32900</v>
      </c>
      <c r="G42" s="259">
        <v>35</v>
      </c>
      <c r="H42" s="256" t="s">
        <v>330</v>
      </c>
      <c r="I42" s="256">
        <v>21</v>
      </c>
      <c r="J42" s="256" t="s">
        <v>455</v>
      </c>
      <c r="K42" s="257" t="s">
        <v>456</v>
      </c>
      <c r="L42" s="258">
        <v>40574</v>
      </c>
      <c r="M42" s="263">
        <f t="shared" si="0"/>
        <v>5.8766778274396856E-3</v>
      </c>
      <c r="N42" s="251">
        <f t="shared" si="1"/>
        <v>0</v>
      </c>
    </row>
    <row r="43" spans="2:14" ht="15.75" x14ac:dyDescent="0.25">
      <c r="B43" s="256" t="s">
        <v>330</v>
      </c>
      <c r="C43" s="256">
        <v>21</v>
      </c>
      <c r="D43" s="256" t="s">
        <v>457</v>
      </c>
      <c r="E43" s="257" t="s">
        <v>458</v>
      </c>
      <c r="F43" s="258">
        <v>15855</v>
      </c>
      <c r="G43" s="259">
        <v>36</v>
      </c>
      <c r="H43" s="256" t="s">
        <v>330</v>
      </c>
      <c r="I43" s="256">
        <v>21</v>
      </c>
      <c r="J43" s="256" t="s">
        <v>369</v>
      </c>
      <c r="K43" s="257" t="s">
        <v>370</v>
      </c>
      <c r="L43" s="258">
        <v>40378</v>
      </c>
      <c r="M43" s="263">
        <f t="shared" si="0"/>
        <v>5.8482894788869626E-3</v>
      </c>
      <c r="N43" s="251">
        <f t="shared" si="1"/>
        <v>0</v>
      </c>
    </row>
    <row r="44" spans="2:14" ht="15.75" x14ac:dyDescent="0.25">
      <c r="B44" s="256" t="s">
        <v>330</v>
      </c>
      <c r="C44" s="256">
        <v>21</v>
      </c>
      <c r="D44" s="256" t="s">
        <v>459</v>
      </c>
      <c r="E44" s="257" t="s">
        <v>460</v>
      </c>
      <c r="F44" s="258">
        <v>35473</v>
      </c>
      <c r="G44" s="259">
        <v>37</v>
      </c>
      <c r="H44" s="256" t="s">
        <v>330</v>
      </c>
      <c r="I44" s="256">
        <v>21</v>
      </c>
      <c r="J44" s="256" t="s">
        <v>461</v>
      </c>
      <c r="K44" s="257" t="s">
        <v>462</v>
      </c>
      <c r="L44" s="258">
        <v>40268</v>
      </c>
      <c r="M44" s="263">
        <f t="shared" si="0"/>
        <v>5.8323572424543117E-3</v>
      </c>
      <c r="N44" s="251">
        <f t="shared" si="1"/>
        <v>0</v>
      </c>
    </row>
    <row r="45" spans="2:14" ht="15.75" x14ac:dyDescent="0.25">
      <c r="B45" s="256" t="s">
        <v>330</v>
      </c>
      <c r="C45" s="256">
        <v>21</v>
      </c>
      <c r="D45" s="256" t="s">
        <v>463</v>
      </c>
      <c r="E45" s="257" t="s">
        <v>464</v>
      </c>
      <c r="F45" s="258">
        <v>9166</v>
      </c>
      <c r="G45" s="259">
        <v>38</v>
      </c>
      <c r="H45" s="256" t="s">
        <v>330</v>
      </c>
      <c r="I45" s="256">
        <v>21</v>
      </c>
      <c r="J45" s="256" t="s">
        <v>465</v>
      </c>
      <c r="K45" s="257" t="s">
        <v>466</v>
      </c>
      <c r="L45" s="258">
        <v>38506</v>
      </c>
      <c r="M45" s="263">
        <f t="shared" si="0"/>
        <v>5.5771517825058542E-3</v>
      </c>
      <c r="N45" s="251">
        <f t="shared" si="1"/>
        <v>0</v>
      </c>
    </row>
    <row r="46" spans="2:14" ht="15.75" x14ac:dyDescent="0.25">
      <c r="B46" s="256" t="s">
        <v>330</v>
      </c>
      <c r="C46" s="256">
        <v>21</v>
      </c>
      <c r="D46" s="256" t="s">
        <v>467</v>
      </c>
      <c r="E46" s="257" t="s">
        <v>468</v>
      </c>
      <c r="F46" s="258">
        <v>28022</v>
      </c>
      <c r="G46" s="259">
        <v>39</v>
      </c>
      <c r="H46" s="256" t="s">
        <v>330</v>
      </c>
      <c r="I46" s="256">
        <v>21</v>
      </c>
      <c r="J46" s="256" t="s">
        <v>469</v>
      </c>
      <c r="K46" s="257" t="s">
        <v>470</v>
      </c>
      <c r="L46" s="258">
        <v>37255</v>
      </c>
      <c r="M46" s="263">
        <f t="shared" si="0"/>
        <v>5.3959588027127098E-3</v>
      </c>
      <c r="N46" s="251">
        <f t="shared" si="1"/>
        <v>0</v>
      </c>
    </row>
    <row r="47" spans="2:14" ht="15.75" x14ac:dyDescent="0.25">
      <c r="B47" s="256" t="s">
        <v>330</v>
      </c>
      <c r="C47" s="256">
        <v>21</v>
      </c>
      <c r="D47" s="256" t="s">
        <v>471</v>
      </c>
      <c r="E47" s="257" t="s">
        <v>472</v>
      </c>
      <c r="F47" s="258">
        <v>23375</v>
      </c>
      <c r="G47" s="259">
        <v>40</v>
      </c>
      <c r="H47" s="256" t="s">
        <v>330</v>
      </c>
      <c r="I47" s="256">
        <v>21</v>
      </c>
      <c r="J47" s="256" t="s">
        <v>473</v>
      </c>
      <c r="K47" s="257" t="s">
        <v>474</v>
      </c>
      <c r="L47" s="258">
        <v>35980</v>
      </c>
      <c r="M47" s="263">
        <f t="shared" si="0"/>
        <v>5.2112896986069865E-3</v>
      </c>
      <c r="N47" s="251">
        <f t="shared" si="1"/>
        <v>0</v>
      </c>
    </row>
    <row r="48" spans="2:14" ht="15.75" x14ac:dyDescent="0.25">
      <c r="B48" s="256" t="s">
        <v>330</v>
      </c>
      <c r="C48" s="256">
        <v>21</v>
      </c>
      <c r="D48" s="256" t="s">
        <v>391</v>
      </c>
      <c r="E48" s="257" t="s">
        <v>392</v>
      </c>
      <c r="F48" s="258">
        <v>70417</v>
      </c>
      <c r="G48" s="259">
        <v>41</v>
      </c>
      <c r="H48" s="256" t="s">
        <v>330</v>
      </c>
      <c r="I48" s="256">
        <v>21</v>
      </c>
      <c r="J48" s="256" t="s">
        <v>459</v>
      </c>
      <c r="K48" s="257" t="s">
        <v>460</v>
      </c>
      <c r="L48" s="258">
        <v>35473</v>
      </c>
      <c r="M48" s="263">
        <f t="shared" si="0"/>
        <v>5.1378565725037698E-3</v>
      </c>
      <c r="N48" s="251">
        <f t="shared" si="1"/>
        <v>0</v>
      </c>
    </row>
    <row r="49" spans="2:14" ht="15.75" x14ac:dyDescent="0.25">
      <c r="B49" s="256" t="s">
        <v>330</v>
      </c>
      <c r="C49" s="256">
        <v>21</v>
      </c>
      <c r="D49" s="256" t="s">
        <v>475</v>
      </c>
      <c r="E49" s="257" t="s">
        <v>476</v>
      </c>
      <c r="F49" s="258">
        <v>15100</v>
      </c>
      <c r="G49" s="259">
        <v>42</v>
      </c>
      <c r="H49" s="256" t="s">
        <v>330</v>
      </c>
      <c r="I49" s="256">
        <v>21</v>
      </c>
      <c r="J49" s="256" t="s">
        <v>477</v>
      </c>
      <c r="K49" s="257" t="s">
        <v>478</v>
      </c>
      <c r="L49" s="258">
        <v>34826</v>
      </c>
      <c r="M49" s="263">
        <f t="shared" si="0"/>
        <v>5.0441460545771798E-3</v>
      </c>
      <c r="N49" s="251">
        <f t="shared" si="1"/>
        <v>0</v>
      </c>
    </row>
    <row r="50" spans="2:14" ht="15.75" x14ac:dyDescent="0.25">
      <c r="B50" s="256" t="s">
        <v>330</v>
      </c>
      <c r="C50" s="256">
        <v>21</v>
      </c>
      <c r="D50" s="256" t="s">
        <v>479</v>
      </c>
      <c r="E50" s="257" t="s">
        <v>480</v>
      </c>
      <c r="F50" s="258">
        <v>8822</v>
      </c>
      <c r="G50" s="259">
        <v>43</v>
      </c>
      <c r="H50" s="256" t="s">
        <v>330</v>
      </c>
      <c r="I50" s="256">
        <v>21</v>
      </c>
      <c r="J50" s="256" t="s">
        <v>481</v>
      </c>
      <c r="K50" s="257" t="s">
        <v>482</v>
      </c>
      <c r="L50" s="258">
        <v>34146</v>
      </c>
      <c r="M50" s="263">
        <f t="shared" si="0"/>
        <v>4.9456558657207939E-3</v>
      </c>
      <c r="N50" s="251">
        <f t="shared" si="1"/>
        <v>0</v>
      </c>
    </row>
    <row r="51" spans="2:14" ht="15.75" x14ac:dyDescent="0.25">
      <c r="B51" s="256" t="s">
        <v>330</v>
      </c>
      <c r="C51" s="256">
        <v>21</v>
      </c>
      <c r="D51" s="256" t="s">
        <v>483</v>
      </c>
      <c r="E51" s="257" t="s">
        <v>484</v>
      </c>
      <c r="F51" s="258">
        <v>10927</v>
      </c>
      <c r="G51" s="259">
        <v>44</v>
      </c>
      <c r="H51" s="256" t="s">
        <v>330</v>
      </c>
      <c r="I51" s="256">
        <v>21</v>
      </c>
      <c r="J51" s="256" t="s">
        <v>485</v>
      </c>
      <c r="K51" s="257" t="s">
        <v>486</v>
      </c>
      <c r="L51" s="258">
        <v>33707</v>
      </c>
      <c r="M51" s="263">
        <f t="shared" si="0"/>
        <v>4.8820717585032159E-3</v>
      </c>
      <c r="N51" s="251">
        <f t="shared" si="1"/>
        <v>0</v>
      </c>
    </row>
    <row r="52" spans="2:14" ht="15.75" x14ac:dyDescent="0.25">
      <c r="B52" s="256" t="s">
        <v>330</v>
      </c>
      <c r="C52" s="256">
        <v>21</v>
      </c>
      <c r="D52" s="256" t="s">
        <v>487</v>
      </c>
      <c r="E52" s="257" t="s">
        <v>488</v>
      </c>
      <c r="F52" s="258">
        <v>18943</v>
      </c>
      <c r="G52" s="259">
        <v>45</v>
      </c>
      <c r="H52" s="256" t="s">
        <v>330</v>
      </c>
      <c r="I52" s="256">
        <v>21</v>
      </c>
      <c r="J52" s="256" t="s">
        <v>489</v>
      </c>
      <c r="K52" s="257" t="s">
        <v>490</v>
      </c>
      <c r="L52" s="258">
        <v>32988</v>
      </c>
      <c r="M52" s="263">
        <f t="shared" si="0"/>
        <v>4.7779328676388908E-3</v>
      </c>
      <c r="N52" s="251">
        <f t="shared" si="1"/>
        <v>0</v>
      </c>
    </row>
    <row r="53" spans="2:14" ht="15.75" x14ac:dyDescent="0.25">
      <c r="B53" s="256" t="s">
        <v>330</v>
      </c>
      <c r="C53" s="256">
        <v>21</v>
      </c>
      <c r="D53" s="256" t="s">
        <v>491</v>
      </c>
      <c r="E53" s="257" t="s">
        <v>492</v>
      </c>
      <c r="F53" s="258">
        <v>14028</v>
      </c>
      <c r="G53" s="259">
        <v>46</v>
      </c>
      <c r="H53" s="256" t="s">
        <v>330</v>
      </c>
      <c r="I53" s="256">
        <v>21</v>
      </c>
      <c r="J53" s="256" t="s">
        <v>453</v>
      </c>
      <c r="K53" s="257" t="s">
        <v>454</v>
      </c>
      <c r="L53" s="258">
        <v>32900</v>
      </c>
      <c r="M53" s="263">
        <f t="shared" si="0"/>
        <v>4.7651870784927702E-3</v>
      </c>
      <c r="N53" s="251">
        <f t="shared" si="1"/>
        <v>0</v>
      </c>
    </row>
    <row r="54" spans="2:14" ht="15.75" x14ac:dyDescent="0.25">
      <c r="B54" s="256" t="s">
        <v>330</v>
      </c>
      <c r="C54" s="256">
        <v>21</v>
      </c>
      <c r="D54" s="256" t="s">
        <v>493</v>
      </c>
      <c r="E54" s="257" t="s">
        <v>494</v>
      </c>
      <c r="F54" s="258">
        <v>19702</v>
      </c>
      <c r="G54" s="259">
        <v>47</v>
      </c>
      <c r="H54" s="256" t="s">
        <v>330</v>
      </c>
      <c r="I54" s="256">
        <v>21</v>
      </c>
      <c r="J54" s="256" t="s">
        <v>495</v>
      </c>
      <c r="K54" s="257" t="s">
        <v>496</v>
      </c>
      <c r="L54" s="258">
        <v>32833</v>
      </c>
      <c r="M54" s="263">
        <f t="shared" si="0"/>
        <v>4.7554828981201556E-3</v>
      </c>
      <c r="N54" s="251">
        <f t="shared" si="1"/>
        <v>0</v>
      </c>
    </row>
    <row r="55" spans="2:14" ht="15.75" x14ac:dyDescent="0.25">
      <c r="B55" s="256" t="s">
        <v>330</v>
      </c>
      <c r="C55" s="256">
        <v>21</v>
      </c>
      <c r="D55" s="256" t="s">
        <v>497</v>
      </c>
      <c r="E55" s="257" t="s">
        <v>498</v>
      </c>
      <c r="F55" s="258">
        <v>21464</v>
      </c>
      <c r="G55" s="259">
        <v>48</v>
      </c>
      <c r="H55" s="256" t="s">
        <v>330</v>
      </c>
      <c r="I55" s="256">
        <v>21</v>
      </c>
      <c r="J55" s="256" t="s">
        <v>499</v>
      </c>
      <c r="K55" s="257" t="s">
        <v>500</v>
      </c>
      <c r="L55" s="258">
        <v>32316</v>
      </c>
      <c r="M55" s="263">
        <f t="shared" si="0"/>
        <v>4.6806013868866975E-3</v>
      </c>
      <c r="N55" s="251">
        <f t="shared" si="1"/>
        <v>0</v>
      </c>
    </row>
    <row r="56" spans="2:14" ht="15.75" x14ac:dyDescent="0.25">
      <c r="B56" s="256" t="s">
        <v>330</v>
      </c>
      <c r="C56" s="256">
        <v>21</v>
      </c>
      <c r="D56" s="256" t="s">
        <v>501</v>
      </c>
      <c r="E56" s="257" t="s">
        <v>502</v>
      </c>
      <c r="F56" s="258">
        <v>10720</v>
      </c>
      <c r="G56" s="259">
        <v>49</v>
      </c>
      <c r="H56" s="256" t="s">
        <v>330</v>
      </c>
      <c r="I56" s="256">
        <v>21</v>
      </c>
      <c r="J56" s="256" t="s">
        <v>503</v>
      </c>
      <c r="K56" s="257" t="s">
        <v>504</v>
      </c>
      <c r="L56" s="258">
        <v>32198</v>
      </c>
      <c r="M56" s="263">
        <f t="shared" si="0"/>
        <v>4.6635104423498538E-3</v>
      </c>
      <c r="N56" s="251">
        <f t="shared" si="1"/>
        <v>0</v>
      </c>
    </row>
    <row r="57" spans="2:14" ht="15.75" x14ac:dyDescent="0.25">
      <c r="B57" s="256" t="s">
        <v>330</v>
      </c>
      <c r="C57" s="256">
        <v>21</v>
      </c>
      <c r="D57" s="256" t="s">
        <v>505</v>
      </c>
      <c r="E57" s="257" t="s">
        <v>506</v>
      </c>
      <c r="F57" s="258">
        <v>23866</v>
      </c>
      <c r="G57" s="259">
        <v>50</v>
      </c>
      <c r="H57" s="256" t="s">
        <v>330</v>
      </c>
      <c r="I57" s="256">
        <v>21</v>
      </c>
      <c r="J57" s="256" t="s">
        <v>507</v>
      </c>
      <c r="K57" s="257" t="s">
        <v>508</v>
      </c>
      <c r="L57" s="258">
        <v>32046</v>
      </c>
      <c r="M57" s="263">
        <f t="shared" si="0"/>
        <v>4.6414949883701916E-3</v>
      </c>
      <c r="N57" s="251">
        <f t="shared" si="1"/>
        <v>0</v>
      </c>
    </row>
    <row r="58" spans="2:14" ht="15.75" x14ac:dyDescent="0.25">
      <c r="B58" s="256" t="s">
        <v>330</v>
      </c>
      <c r="C58" s="256">
        <v>21</v>
      </c>
      <c r="D58" s="256" t="s">
        <v>509</v>
      </c>
      <c r="E58" s="257" t="s">
        <v>510</v>
      </c>
      <c r="F58" s="258">
        <v>23219</v>
      </c>
      <c r="G58" s="259">
        <v>51</v>
      </c>
      <c r="H58" s="256" t="s">
        <v>330</v>
      </c>
      <c r="I58" s="256">
        <v>21</v>
      </c>
      <c r="J58" s="256" t="s">
        <v>393</v>
      </c>
      <c r="K58" s="257" t="s">
        <v>394</v>
      </c>
      <c r="L58" s="258">
        <v>32015</v>
      </c>
      <c r="M58" s="263">
        <f t="shared" si="0"/>
        <v>4.6370049944664442E-3</v>
      </c>
      <c r="N58" s="251">
        <f t="shared" si="1"/>
        <v>0</v>
      </c>
    </row>
    <row r="59" spans="2:14" ht="15.75" x14ac:dyDescent="0.25">
      <c r="B59" s="256" t="s">
        <v>330</v>
      </c>
      <c r="C59" s="256">
        <v>21</v>
      </c>
      <c r="D59" s="256" t="s">
        <v>349</v>
      </c>
      <c r="E59" s="257" t="s">
        <v>350</v>
      </c>
      <c r="F59" s="258">
        <v>161137</v>
      </c>
      <c r="G59" s="259">
        <v>52</v>
      </c>
      <c r="H59" s="256" t="s">
        <v>330</v>
      </c>
      <c r="I59" s="256">
        <v>21</v>
      </c>
      <c r="J59" s="256" t="s">
        <v>359</v>
      </c>
      <c r="K59" s="257" t="s">
        <v>360</v>
      </c>
      <c r="L59" s="258">
        <v>31287</v>
      </c>
      <c r="M59" s="263">
        <f t="shared" si="0"/>
        <v>4.531562556984902E-3</v>
      </c>
      <c r="N59" s="251">
        <f t="shared" si="1"/>
        <v>0</v>
      </c>
    </row>
    <row r="60" spans="2:14" ht="15.75" x14ac:dyDescent="0.25">
      <c r="B60" s="256" t="s">
        <v>330</v>
      </c>
      <c r="C60" s="256">
        <v>21</v>
      </c>
      <c r="D60" s="256" t="s">
        <v>511</v>
      </c>
      <c r="E60" s="257" t="s">
        <v>512</v>
      </c>
      <c r="F60" s="258">
        <v>10455</v>
      </c>
      <c r="G60" s="259">
        <v>53</v>
      </c>
      <c r="H60" s="256" t="s">
        <v>330</v>
      </c>
      <c r="I60" s="256">
        <v>21</v>
      </c>
      <c r="J60" s="256" t="s">
        <v>513</v>
      </c>
      <c r="K60" s="257" t="s">
        <v>514</v>
      </c>
      <c r="L60" s="258">
        <v>30917</v>
      </c>
      <c r="M60" s="263">
        <f t="shared" si="0"/>
        <v>4.4779723071659864E-3</v>
      </c>
      <c r="N60" s="251">
        <f t="shared" si="1"/>
        <v>0</v>
      </c>
    </row>
    <row r="61" spans="2:14" ht="15.75" x14ac:dyDescent="0.25">
      <c r="B61" s="256" t="s">
        <v>330</v>
      </c>
      <c r="C61" s="256">
        <v>21</v>
      </c>
      <c r="D61" s="256" t="s">
        <v>515</v>
      </c>
      <c r="E61" s="257" t="s">
        <v>516</v>
      </c>
      <c r="F61" s="258">
        <v>8447</v>
      </c>
      <c r="G61" s="259">
        <v>54</v>
      </c>
      <c r="H61" s="256" t="s">
        <v>330</v>
      </c>
      <c r="I61" s="256">
        <v>21</v>
      </c>
      <c r="J61" s="256" t="s">
        <v>517</v>
      </c>
      <c r="K61" s="257" t="s">
        <v>518</v>
      </c>
      <c r="L61" s="258">
        <v>30913</v>
      </c>
      <c r="M61" s="263">
        <f t="shared" si="0"/>
        <v>4.4773929531138901E-3</v>
      </c>
      <c r="N61" s="251">
        <f t="shared" si="1"/>
        <v>0</v>
      </c>
    </row>
    <row r="62" spans="2:14" ht="15.75" x14ac:dyDescent="0.25">
      <c r="B62" s="256" t="s">
        <v>330</v>
      </c>
      <c r="C62" s="256">
        <v>21</v>
      </c>
      <c r="D62" s="256" t="s">
        <v>519</v>
      </c>
      <c r="E62" s="257" t="s">
        <v>520</v>
      </c>
      <c r="F62" s="258">
        <v>13015</v>
      </c>
      <c r="G62" s="259">
        <v>55</v>
      </c>
      <c r="H62" s="256" t="s">
        <v>330</v>
      </c>
      <c r="I62" s="256">
        <v>21</v>
      </c>
      <c r="J62" s="256" t="s">
        <v>521</v>
      </c>
      <c r="K62" s="257" t="s">
        <v>522</v>
      </c>
      <c r="L62" s="258">
        <v>29755</v>
      </c>
      <c r="M62" s="263">
        <f t="shared" si="0"/>
        <v>4.309669955031987E-3</v>
      </c>
      <c r="N62" s="251">
        <f t="shared" si="1"/>
        <v>0</v>
      </c>
    </row>
    <row r="63" spans="2:14" ht="15.75" x14ac:dyDescent="0.25">
      <c r="B63" s="256" t="s">
        <v>330</v>
      </c>
      <c r="C63" s="256">
        <v>21</v>
      </c>
      <c r="D63" s="256" t="s">
        <v>523</v>
      </c>
      <c r="E63" s="257" t="s">
        <v>524</v>
      </c>
      <c r="F63" s="258">
        <v>21013</v>
      </c>
      <c r="G63" s="259">
        <v>56</v>
      </c>
      <c r="H63" s="256" t="s">
        <v>330</v>
      </c>
      <c r="I63" s="256">
        <v>21</v>
      </c>
      <c r="J63" s="256" t="s">
        <v>397</v>
      </c>
      <c r="K63" s="257" t="s">
        <v>398</v>
      </c>
      <c r="L63" s="258">
        <v>29200</v>
      </c>
      <c r="M63" s="263">
        <f t="shared" si="0"/>
        <v>4.2292845803036131E-3</v>
      </c>
      <c r="N63" s="251">
        <f t="shared" si="1"/>
        <v>0</v>
      </c>
    </row>
    <row r="64" spans="2:14" ht="15.75" x14ac:dyDescent="0.25">
      <c r="B64" s="256" t="s">
        <v>330</v>
      </c>
      <c r="C64" s="256">
        <v>21</v>
      </c>
      <c r="D64" s="256" t="s">
        <v>383</v>
      </c>
      <c r="E64" s="257" t="s">
        <v>384</v>
      </c>
      <c r="F64" s="258">
        <v>77684</v>
      </c>
      <c r="G64" s="259">
        <v>57</v>
      </c>
      <c r="H64" s="256" t="s">
        <v>330</v>
      </c>
      <c r="I64" s="256">
        <v>21</v>
      </c>
      <c r="J64" s="256" t="s">
        <v>525</v>
      </c>
      <c r="K64" s="257" t="s">
        <v>526</v>
      </c>
      <c r="L64" s="258">
        <v>28511</v>
      </c>
      <c r="M64" s="263">
        <f t="shared" si="0"/>
        <v>4.1294908448300111E-3</v>
      </c>
      <c r="N64" s="251">
        <f t="shared" si="1"/>
        <v>0</v>
      </c>
    </row>
    <row r="65" spans="2:14" ht="15.75" x14ac:dyDescent="0.25">
      <c r="B65" s="256" t="s">
        <v>330</v>
      </c>
      <c r="C65" s="256">
        <v>21</v>
      </c>
      <c r="D65" s="256" t="s">
        <v>527</v>
      </c>
      <c r="E65" s="257" t="s">
        <v>528</v>
      </c>
      <c r="F65" s="258">
        <v>14346</v>
      </c>
      <c r="G65" s="259">
        <v>58</v>
      </c>
      <c r="H65" s="256" t="s">
        <v>330</v>
      </c>
      <c r="I65" s="256">
        <v>21</v>
      </c>
      <c r="J65" s="256" t="s">
        <v>467</v>
      </c>
      <c r="K65" s="257" t="s">
        <v>468</v>
      </c>
      <c r="L65" s="258">
        <v>28022</v>
      </c>
      <c r="M65" s="263">
        <f t="shared" si="0"/>
        <v>4.0586648119612283E-3</v>
      </c>
      <c r="N65" s="251">
        <f t="shared" si="1"/>
        <v>0</v>
      </c>
    </row>
    <row r="66" spans="2:14" ht="15.75" x14ac:dyDescent="0.25">
      <c r="B66" s="256" t="s">
        <v>330</v>
      </c>
      <c r="C66" s="256">
        <v>21</v>
      </c>
      <c r="D66" s="256" t="s">
        <v>353</v>
      </c>
      <c r="E66" s="257" t="s">
        <v>354</v>
      </c>
      <c r="F66" s="258">
        <v>120265</v>
      </c>
      <c r="G66" s="259">
        <v>59</v>
      </c>
      <c r="H66" s="256" t="s">
        <v>330</v>
      </c>
      <c r="I66" s="256">
        <v>21</v>
      </c>
      <c r="J66" s="256" t="s">
        <v>529</v>
      </c>
      <c r="K66" s="257" t="s">
        <v>530</v>
      </c>
      <c r="L66" s="258">
        <v>27976</v>
      </c>
      <c r="M66" s="263">
        <f t="shared" si="0"/>
        <v>4.0520022403621198E-3</v>
      </c>
      <c r="N66" s="251">
        <f t="shared" si="1"/>
        <v>0</v>
      </c>
    </row>
    <row r="67" spans="2:14" ht="15.75" x14ac:dyDescent="0.25">
      <c r="B67" s="256" t="s">
        <v>330</v>
      </c>
      <c r="C67" s="256">
        <v>21</v>
      </c>
      <c r="D67" s="256" t="s">
        <v>425</v>
      </c>
      <c r="E67" s="257" t="s">
        <v>426</v>
      </c>
      <c r="F67" s="258">
        <v>48320</v>
      </c>
      <c r="G67" s="259">
        <v>60</v>
      </c>
      <c r="H67" s="256" t="s">
        <v>330</v>
      </c>
      <c r="I67" s="256">
        <v>21</v>
      </c>
      <c r="J67" s="256" t="s">
        <v>531</v>
      </c>
      <c r="K67" s="257" t="s">
        <v>532</v>
      </c>
      <c r="L67" s="258">
        <v>27817</v>
      </c>
      <c r="M67" s="263">
        <f t="shared" si="0"/>
        <v>4.0289729167912883E-3</v>
      </c>
      <c r="N67" s="251">
        <f t="shared" si="1"/>
        <v>0</v>
      </c>
    </row>
    <row r="68" spans="2:14" ht="15.75" x14ac:dyDescent="0.25">
      <c r="B68" s="256" t="s">
        <v>330</v>
      </c>
      <c r="C68" s="256">
        <v>21</v>
      </c>
      <c r="D68" s="256" t="s">
        <v>461</v>
      </c>
      <c r="E68" s="257" t="s">
        <v>462</v>
      </c>
      <c r="F68" s="258">
        <v>40268</v>
      </c>
      <c r="G68" s="259">
        <v>61</v>
      </c>
      <c r="H68" s="256" t="s">
        <v>330</v>
      </c>
      <c r="I68" s="256">
        <v>21</v>
      </c>
      <c r="J68" s="256" t="s">
        <v>533</v>
      </c>
      <c r="K68" s="257" t="s">
        <v>534</v>
      </c>
      <c r="L68" s="258">
        <v>27507</v>
      </c>
      <c r="M68" s="263">
        <f t="shared" si="0"/>
        <v>3.984072977753818E-3</v>
      </c>
      <c r="N68" s="251">
        <f t="shared" si="1"/>
        <v>0</v>
      </c>
    </row>
    <row r="69" spans="2:14" ht="15.75" x14ac:dyDescent="0.25">
      <c r="B69" s="256" t="s">
        <v>330</v>
      </c>
      <c r="C69" s="256">
        <v>21</v>
      </c>
      <c r="D69" s="256" t="s">
        <v>535</v>
      </c>
      <c r="E69" s="257" t="s">
        <v>536</v>
      </c>
      <c r="F69" s="258">
        <v>15782</v>
      </c>
      <c r="G69" s="259">
        <v>62</v>
      </c>
      <c r="H69" s="256" t="s">
        <v>330</v>
      </c>
      <c r="I69" s="256">
        <v>21</v>
      </c>
      <c r="J69" s="256" t="s">
        <v>373</v>
      </c>
      <c r="K69" s="257" t="s">
        <v>374</v>
      </c>
      <c r="L69" s="258">
        <v>26880</v>
      </c>
      <c r="M69" s="263">
        <f t="shared" si="0"/>
        <v>3.8932592300877098E-3</v>
      </c>
      <c r="N69" s="251">
        <f t="shared" si="1"/>
        <v>0</v>
      </c>
    </row>
    <row r="70" spans="2:14" ht="15.75" x14ac:dyDescent="0.25">
      <c r="B70" s="256" t="s">
        <v>330</v>
      </c>
      <c r="C70" s="256">
        <v>21</v>
      </c>
      <c r="D70" s="256" t="s">
        <v>403</v>
      </c>
      <c r="E70" s="257" t="s">
        <v>404</v>
      </c>
      <c r="F70" s="258">
        <v>63821</v>
      </c>
      <c r="G70" s="259">
        <v>63</v>
      </c>
      <c r="H70" s="256" t="s">
        <v>330</v>
      </c>
      <c r="I70" s="256">
        <v>21</v>
      </c>
      <c r="J70" s="256" t="s">
        <v>537</v>
      </c>
      <c r="K70" s="257" t="s">
        <v>538</v>
      </c>
      <c r="L70" s="258">
        <v>26452</v>
      </c>
      <c r="M70" s="263">
        <f t="shared" si="0"/>
        <v>3.8312683465133966E-3</v>
      </c>
      <c r="N70" s="251">
        <f t="shared" si="1"/>
        <v>0</v>
      </c>
    </row>
    <row r="71" spans="2:14" ht="15.75" x14ac:dyDescent="0.25">
      <c r="B71" s="256" t="s">
        <v>330</v>
      </c>
      <c r="C71" s="256">
        <v>21</v>
      </c>
      <c r="D71" s="256" t="s">
        <v>517</v>
      </c>
      <c r="E71" s="257" t="s">
        <v>518</v>
      </c>
      <c r="F71" s="258">
        <v>30913</v>
      </c>
      <c r="G71" s="259">
        <v>64</v>
      </c>
      <c r="H71" s="256" t="s">
        <v>330</v>
      </c>
      <c r="I71" s="256">
        <v>21</v>
      </c>
      <c r="J71" s="256" t="s">
        <v>355</v>
      </c>
      <c r="K71" s="257" t="s">
        <v>356</v>
      </c>
      <c r="L71" s="258">
        <v>26348</v>
      </c>
      <c r="M71" s="263">
        <f t="shared" si="0"/>
        <v>3.8162051411588906E-3</v>
      </c>
      <c r="N71" s="251">
        <f t="shared" si="1"/>
        <v>0</v>
      </c>
    </row>
    <row r="72" spans="2:14" ht="15.75" x14ac:dyDescent="0.25">
      <c r="B72" s="256" t="s">
        <v>330</v>
      </c>
      <c r="C72" s="256">
        <v>21</v>
      </c>
      <c r="D72" s="256" t="s">
        <v>539</v>
      </c>
      <c r="E72" s="257" t="s">
        <v>540</v>
      </c>
      <c r="F72" s="258">
        <v>12653</v>
      </c>
      <c r="G72" s="259">
        <v>65</v>
      </c>
      <c r="H72" s="256" t="s">
        <v>330</v>
      </c>
      <c r="I72" s="256">
        <v>21</v>
      </c>
      <c r="J72" s="256" t="s">
        <v>347</v>
      </c>
      <c r="K72" s="257" t="s">
        <v>348</v>
      </c>
      <c r="L72" s="258">
        <v>25823</v>
      </c>
      <c r="M72" s="263">
        <f t="shared" si="0"/>
        <v>3.7401649218212398E-3</v>
      </c>
      <c r="N72" s="251">
        <f t="shared" si="1"/>
        <v>0</v>
      </c>
    </row>
    <row r="73" spans="2:14" ht="15.75" x14ac:dyDescent="0.25">
      <c r="B73" s="256" t="s">
        <v>330</v>
      </c>
      <c r="C73" s="256">
        <v>21</v>
      </c>
      <c r="D73" s="256" t="s">
        <v>541</v>
      </c>
      <c r="E73" s="257" t="s">
        <v>542</v>
      </c>
      <c r="F73" s="258">
        <v>22881</v>
      </c>
      <c r="G73" s="259">
        <v>66</v>
      </c>
      <c r="H73" s="256" t="s">
        <v>330</v>
      </c>
      <c r="I73" s="256">
        <v>21</v>
      </c>
      <c r="J73" s="256" t="s">
        <v>543</v>
      </c>
      <c r="K73" s="257" t="s">
        <v>544</v>
      </c>
      <c r="L73" s="258">
        <v>25440</v>
      </c>
      <c r="M73" s="263">
        <f t="shared" si="0"/>
        <v>3.6846917713330113E-3</v>
      </c>
      <c r="N73" s="251">
        <f t="shared" si="1"/>
        <v>0</v>
      </c>
    </row>
    <row r="74" spans="2:14" ht="15.75" x14ac:dyDescent="0.25">
      <c r="B74" s="256" t="s">
        <v>330</v>
      </c>
      <c r="C74" s="256">
        <v>21</v>
      </c>
      <c r="D74" s="256" t="s">
        <v>545</v>
      </c>
      <c r="E74" s="257" t="s">
        <v>546</v>
      </c>
      <c r="F74" s="258">
        <v>11084</v>
      </c>
      <c r="G74" s="259">
        <v>67</v>
      </c>
      <c r="H74" s="256" t="s">
        <v>330</v>
      </c>
      <c r="I74" s="256">
        <v>21</v>
      </c>
      <c r="J74" s="256" t="s">
        <v>547</v>
      </c>
      <c r="K74" s="257" t="s">
        <v>548</v>
      </c>
      <c r="L74" s="258">
        <v>25371</v>
      </c>
      <c r="M74" s="263">
        <f t="shared" si="0"/>
        <v>3.6746979139343485E-3</v>
      </c>
      <c r="N74" s="251">
        <f t="shared" si="1"/>
        <v>0</v>
      </c>
    </row>
    <row r="75" spans="2:14" ht="15.75" x14ac:dyDescent="0.25">
      <c r="B75" s="256" t="s">
        <v>330</v>
      </c>
      <c r="C75" s="256">
        <v>21</v>
      </c>
      <c r="D75" s="256" t="s">
        <v>549</v>
      </c>
      <c r="E75" s="257" t="s">
        <v>550</v>
      </c>
      <c r="F75" s="258">
        <v>17029</v>
      </c>
      <c r="G75" s="259">
        <v>68</v>
      </c>
      <c r="H75" s="256" t="s">
        <v>330</v>
      </c>
      <c r="I75" s="256">
        <v>21</v>
      </c>
      <c r="J75" s="256" t="s">
        <v>551</v>
      </c>
      <c r="K75" s="257" t="s">
        <v>552</v>
      </c>
      <c r="L75" s="258">
        <v>25117</v>
      </c>
      <c r="M75" s="263">
        <f t="shared" si="0"/>
        <v>3.637908931626228E-3</v>
      </c>
      <c r="N75" s="251">
        <f t="shared" si="1"/>
        <v>0</v>
      </c>
    </row>
    <row r="76" spans="2:14" ht="15.75" x14ac:dyDescent="0.25">
      <c r="B76" s="256" t="s">
        <v>330</v>
      </c>
      <c r="C76" s="256">
        <v>21</v>
      </c>
      <c r="D76" s="256" t="s">
        <v>451</v>
      </c>
      <c r="E76" s="257" t="s">
        <v>452</v>
      </c>
      <c r="F76" s="258">
        <v>40629</v>
      </c>
      <c r="G76" s="259">
        <v>69</v>
      </c>
      <c r="H76" s="256" t="s">
        <v>330</v>
      </c>
      <c r="I76" s="256">
        <v>21</v>
      </c>
      <c r="J76" s="256" t="s">
        <v>553</v>
      </c>
      <c r="K76" s="257" t="s">
        <v>554</v>
      </c>
      <c r="L76" s="258">
        <v>25041</v>
      </c>
      <c r="M76" s="263">
        <f t="shared" si="0"/>
        <v>3.6269012046363969E-3</v>
      </c>
      <c r="N76" s="251">
        <f t="shared" si="1"/>
        <v>0</v>
      </c>
    </row>
    <row r="77" spans="2:14" ht="15.75" x14ac:dyDescent="0.25">
      <c r="B77" s="256" t="s">
        <v>330</v>
      </c>
      <c r="C77" s="256">
        <v>21</v>
      </c>
      <c r="D77" s="256" t="s">
        <v>555</v>
      </c>
      <c r="E77" s="257" t="s">
        <v>556</v>
      </c>
      <c r="F77" s="258">
        <v>8321</v>
      </c>
      <c r="G77" s="259">
        <v>70</v>
      </c>
      <c r="H77" s="256" t="s">
        <v>330</v>
      </c>
      <c r="I77" s="256">
        <v>21</v>
      </c>
      <c r="J77" s="256" t="s">
        <v>557</v>
      </c>
      <c r="K77" s="257" t="s">
        <v>558</v>
      </c>
      <c r="L77" s="258">
        <v>24907</v>
      </c>
      <c r="M77" s="263">
        <f t="shared" si="0"/>
        <v>3.6074928438911678E-3</v>
      </c>
      <c r="N77" s="251">
        <f t="shared" si="1"/>
        <v>0</v>
      </c>
    </row>
    <row r="78" spans="2:14" ht="15.75" x14ac:dyDescent="0.25">
      <c r="B78" s="256" t="s">
        <v>330</v>
      </c>
      <c r="C78" s="256">
        <v>21</v>
      </c>
      <c r="D78" s="256" t="s">
        <v>559</v>
      </c>
      <c r="E78" s="257" t="s">
        <v>560</v>
      </c>
      <c r="F78" s="258">
        <v>10073</v>
      </c>
      <c r="G78" s="259">
        <v>71</v>
      </c>
      <c r="H78" s="256" t="s">
        <v>330</v>
      </c>
      <c r="I78" s="256">
        <v>21</v>
      </c>
      <c r="J78" s="256" t="s">
        <v>561</v>
      </c>
      <c r="K78" s="257" t="s">
        <v>562</v>
      </c>
      <c r="L78" s="258">
        <v>24663</v>
      </c>
      <c r="M78" s="263">
        <f t="shared" si="0"/>
        <v>3.5721522467132881E-3</v>
      </c>
      <c r="N78" s="251">
        <f t="shared" si="1"/>
        <v>0</v>
      </c>
    </row>
    <row r="79" spans="2:14" ht="15.75" x14ac:dyDescent="0.25">
      <c r="B79" s="256" t="s">
        <v>330</v>
      </c>
      <c r="C79" s="256">
        <v>21</v>
      </c>
      <c r="D79" s="256" t="s">
        <v>563</v>
      </c>
      <c r="E79" s="257" t="s">
        <v>564</v>
      </c>
      <c r="F79" s="258">
        <v>18573</v>
      </c>
      <c r="G79" s="259">
        <v>72</v>
      </c>
      <c r="H79" s="256" t="s">
        <v>330</v>
      </c>
      <c r="I79" s="256">
        <v>21</v>
      </c>
      <c r="J79" s="256" t="s">
        <v>565</v>
      </c>
      <c r="K79" s="257" t="s">
        <v>566</v>
      </c>
      <c r="L79" s="258">
        <v>24475</v>
      </c>
      <c r="M79" s="263">
        <f t="shared" si="0"/>
        <v>3.5449226062647583E-3</v>
      </c>
      <c r="N79" s="251">
        <f t="shared" si="1"/>
        <v>0</v>
      </c>
    </row>
    <row r="80" spans="2:14" ht="15.75" x14ac:dyDescent="0.25">
      <c r="B80" s="256" t="s">
        <v>330</v>
      </c>
      <c r="C80" s="256">
        <v>21</v>
      </c>
      <c r="D80" s="256" t="s">
        <v>567</v>
      </c>
      <c r="E80" s="257" t="s">
        <v>568</v>
      </c>
      <c r="F80" s="258">
        <v>12375</v>
      </c>
      <c r="G80" s="259">
        <v>73</v>
      </c>
      <c r="H80" s="256" t="s">
        <v>330</v>
      </c>
      <c r="I80" s="256">
        <v>21</v>
      </c>
      <c r="J80" s="256" t="s">
        <v>505</v>
      </c>
      <c r="K80" s="257" t="s">
        <v>506</v>
      </c>
      <c r="L80" s="258">
        <v>23866</v>
      </c>
      <c r="M80" s="263">
        <f t="shared" si="0"/>
        <v>3.4567159518330837E-3</v>
      </c>
      <c r="N80" s="251">
        <f t="shared" si="1"/>
        <v>0</v>
      </c>
    </row>
    <row r="81" spans="2:14" ht="15.75" x14ac:dyDescent="0.25">
      <c r="B81" s="256" t="s">
        <v>330</v>
      </c>
      <c r="C81" s="256">
        <v>21</v>
      </c>
      <c r="D81" s="256" t="s">
        <v>569</v>
      </c>
      <c r="E81" s="257" t="s">
        <v>570</v>
      </c>
      <c r="F81" s="258">
        <v>15239</v>
      </c>
      <c r="G81" s="259">
        <v>74</v>
      </c>
      <c r="H81" s="256" t="s">
        <v>330</v>
      </c>
      <c r="I81" s="256">
        <v>21</v>
      </c>
      <c r="J81" s="256" t="s">
        <v>471</v>
      </c>
      <c r="K81" s="257" t="s">
        <v>472</v>
      </c>
      <c r="L81" s="258">
        <v>23375</v>
      </c>
      <c r="M81" s="263">
        <f t="shared" si="0"/>
        <v>3.3856002419382523E-3</v>
      </c>
      <c r="N81" s="251">
        <f t="shared" si="1"/>
        <v>0</v>
      </c>
    </row>
    <row r="82" spans="2:14" ht="15.75" x14ac:dyDescent="0.25">
      <c r="B82" s="256" t="s">
        <v>330</v>
      </c>
      <c r="C82" s="256">
        <v>21</v>
      </c>
      <c r="D82" s="256" t="s">
        <v>571</v>
      </c>
      <c r="E82" s="257" t="s">
        <v>572</v>
      </c>
      <c r="F82" s="258">
        <v>11464</v>
      </c>
      <c r="G82" s="259">
        <v>75</v>
      </c>
      <c r="H82" s="256" t="s">
        <v>330</v>
      </c>
      <c r="I82" s="256">
        <v>21</v>
      </c>
      <c r="J82" s="256" t="s">
        <v>573</v>
      </c>
      <c r="K82" s="257" t="s">
        <v>574</v>
      </c>
      <c r="L82" s="258">
        <v>23243</v>
      </c>
      <c r="M82" s="263">
        <f t="shared" si="0"/>
        <v>3.3664815582190714E-3</v>
      </c>
      <c r="N82" s="251">
        <f t="shared" si="1"/>
        <v>0</v>
      </c>
    </row>
    <row r="83" spans="2:14" ht="15.75" x14ac:dyDescent="0.25">
      <c r="B83" s="256" t="s">
        <v>330</v>
      </c>
      <c r="C83" s="256">
        <v>21</v>
      </c>
      <c r="D83" s="256" t="s">
        <v>575</v>
      </c>
      <c r="E83" s="257" t="s">
        <v>576</v>
      </c>
      <c r="F83" s="258">
        <v>17579</v>
      </c>
      <c r="G83" s="259">
        <v>76</v>
      </c>
      <c r="H83" s="256" t="s">
        <v>330</v>
      </c>
      <c r="I83" s="256">
        <v>21</v>
      </c>
      <c r="J83" s="256" t="s">
        <v>577</v>
      </c>
      <c r="K83" s="257" t="s">
        <v>578</v>
      </c>
      <c r="L83" s="258">
        <v>23232</v>
      </c>
      <c r="M83" s="263">
        <f t="shared" si="0"/>
        <v>3.3648883345758062E-3</v>
      </c>
      <c r="N83" s="251">
        <f t="shared" si="1"/>
        <v>0</v>
      </c>
    </row>
    <row r="84" spans="2:14" ht="15.75" x14ac:dyDescent="0.25">
      <c r="B84" s="256" t="s">
        <v>330</v>
      </c>
      <c r="C84" s="256">
        <v>21</v>
      </c>
      <c r="D84" s="256" t="s">
        <v>579</v>
      </c>
      <c r="E84" s="257" t="s">
        <v>580</v>
      </c>
      <c r="F84" s="258">
        <v>10591</v>
      </c>
      <c r="G84" s="259">
        <v>77</v>
      </c>
      <c r="H84" s="256" t="s">
        <v>330</v>
      </c>
      <c r="I84" s="256">
        <v>21</v>
      </c>
      <c r="J84" s="256" t="s">
        <v>509</v>
      </c>
      <c r="K84" s="257" t="s">
        <v>510</v>
      </c>
      <c r="L84" s="258">
        <v>23219</v>
      </c>
      <c r="M84" s="263">
        <f t="shared" si="0"/>
        <v>3.3630054339064933E-3</v>
      </c>
      <c r="N84" s="251">
        <f t="shared" si="1"/>
        <v>0</v>
      </c>
    </row>
    <row r="85" spans="2:14" ht="15.75" x14ac:dyDescent="0.25">
      <c r="B85" s="256" t="s">
        <v>330</v>
      </c>
      <c r="C85" s="256">
        <v>21</v>
      </c>
      <c r="D85" s="256" t="s">
        <v>581</v>
      </c>
      <c r="E85" s="257" t="s">
        <v>582</v>
      </c>
      <c r="F85" s="258">
        <v>17747</v>
      </c>
      <c r="G85" s="259">
        <v>78</v>
      </c>
      <c r="H85" s="256" t="s">
        <v>330</v>
      </c>
      <c r="I85" s="256">
        <v>21</v>
      </c>
      <c r="J85" s="256" t="s">
        <v>541</v>
      </c>
      <c r="K85" s="257" t="s">
        <v>542</v>
      </c>
      <c r="L85" s="258">
        <v>22881</v>
      </c>
      <c r="M85" s="263">
        <f t="shared" si="0"/>
        <v>3.3140500165043485E-3</v>
      </c>
      <c r="N85" s="251">
        <f t="shared" si="1"/>
        <v>0</v>
      </c>
    </row>
    <row r="86" spans="2:14" ht="15.75" x14ac:dyDescent="0.25">
      <c r="B86" s="256" t="s">
        <v>330</v>
      </c>
      <c r="C86" s="256">
        <v>21</v>
      </c>
      <c r="D86" s="256" t="s">
        <v>583</v>
      </c>
      <c r="E86" s="257" t="s">
        <v>584</v>
      </c>
      <c r="F86" s="258">
        <v>16456</v>
      </c>
      <c r="G86" s="259">
        <v>79</v>
      </c>
      <c r="H86" s="256" t="s">
        <v>330</v>
      </c>
      <c r="I86" s="256">
        <v>21</v>
      </c>
      <c r="J86" s="256" t="s">
        <v>585</v>
      </c>
      <c r="K86" s="257" t="s">
        <v>586</v>
      </c>
      <c r="L86" s="258">
        <v>22822</v>
      </c>
      <c r="M86" s="263">
        <f t="shared" si="0"/>
        <v>3.3055045442359271E-3</v>
      </c>
      <c r="N86" s="251">
        <f t="shared" si="1"/>
        <v>0</v>
      </c>
    </row>
    <row r="87" spans="2:14" ht="15.75" x14ac:dyDescent="0.25">
      <c r="B87" s="256" t="s">
        <v>330</v>
      </c>
      <c r="C87" s="256">
        <v>21</v>
      </c>
      <c r="D87" s="256" t="s">
        <v>587</v>
      </c>
      <c r="E87" s="257" t="s">
        <v>588</v>
      </c>
      <c r="F87" s="258">
        <v>7626</v>
      </c>
      <c r="G87" s="259">
        <v>80</v>
      </c>
      <c r="H87" s="256" t="s">
        <v>330</v>
      </c>
      <c r="I87" s="256">
        <v>21</v>
      </c>
      <c r="J87" s="256" t="s">
        <v>589</v>
      </c>
      <c r="K87" s="257" t="s">
        <v>590</v>
      </c>
      <c r="L87" s="258">
        <v>22602</v>
      </c>
      <c r="M87" s="263">
        <f t="shared" si="0"/>
        <v>3.2736400713706255E-3</v>
      </c>
      <c r="N87" s="251">
        <f t="shared" si="1"/>
        <v>0</v>
      </c>
    </row>
    <row r="88" spans="2:14" ht="15.75" x14ac:dyDescent="0.25">
      <c r="B88" s="256" t="s">
        <v>330</v>
      </c>
      <c r="C88" s="256">
        <v>21</v>
      </c>
      <c r="D88" s="256" t="s">
        <v>591</v>
      </c>
      <c r="E88" s="257" t="s">
        <v>592</v>
      </c>
      <c r="F88" s="258">
        <v>10011</v>
      </c>
      <c r="G88" s="259">
        <v>81</v>
      </c>
      <c r="H88" s="256" t="s">
        <v>330</v>
      </c>
      <c r="I88" s="256">
        <v>21</v>
      </c>
      <c r="J88" s="256" t="s">
        <v>343</v>
      </c>
      <c r="K88" s="257" t="s">
        <v>344</v>
      </c>
      <c r="L88" s="258">
        <v>21659</v>
      </c>
      <c r="M88" s="263">
        <f t="shared" si="0"/>
        <v>3.1370573535889029E-3</v>
      </c>
      <c r="N88" s="251">
        <f t="shared" si="1"/>
        <v>0</v>
      </c>
    </row>
    <row r="89" spans="2:14" ht="15.75" x14ac:dyDescent="0.25">
      <c r="B89" s="256" t="s">
        <v>330</v>
      </c>
      <c r="C89" s="256">
        <v>21</v>
      </c>
      <c r="D89" s="256" t="s">
        <v>551</v>
      </c>
      <c r="E89" s="257" t="s">
        <v>552</v>
      </c>
      <c r="F89" s="258">
        <v>25117</v>
      </c>
      <c r="G89" s="259">
        <v>82</v>
      </c>
      <c r="H89" s="256" t="s">
        <v>330</v>
      </c>
      <c r="I89" s="256">
        <v>21</v>
      </c>
      <c r="J89" s="256" t="s">
        <v>497</v>
      </c>
      <c r="K89" s="257" t="s">
        <v>498</v>
      </c>
      <c r="L89" s="258">
        <v>21464</v>
      </c>
      <c r="M89" s="263">
        <f t="shared" si="0"/>
        <v>3.1088138435492042E-3</v>
      </c>
      <c r="N89" s="251">
        <f t="shared" si="1"/>
        <v>0</v>
      </c>
    </row>
    <row r="90" spans="2:14" ht="15.75" x14ac:dyDescent="0.25">
      <c r="B90" s="256" t="s">
        <v>330</v>
      </c>
      <c r="C90" s="256">
        <v>21</v>
      </c>
      <c r="D90" s="256" t="s">
        <v>593</v>
      </c>
      <c r="E90" s="257" t="s">
        <v>594</v>
      </c>
      <c r="F90" s="258">
        <v>6142</v>
      </c>
      <c r="G90" s="259">
        <v>83</v>
      </c>
      <c r="H90" s="256" t="s">
        <v>330</v>
      </c>
      <c r="I90" s="256">
        <v>21</v>
      </c>
      <c r="J90" s="256" t="s">
        <v>595</v>
      </c>
      <c r="K90" s="257" t="s">
        <v>596</v>
      </c>
      <c r="L90" s="258">
        <v>21164</v>
      </c>
      <c r="M90" s="263">
        <f t="shared" si="0"/>
        <v>3.0653622896419752E-3</v>
      </c>
      <c r="N90" s="251">
        <f t="shared" si="1"/>
        <v>0</v>
      </c>
    </row>
    <row r="91" spans="2:14" ht="15.75" x14ac:dyDescent="0.25">
      <c r="B91" s="256" t="s">
        <v>330</v>
      </c>
      <c r="C91" s="256">
        <v>21</v>
      </c>
      <c r="D91" s="256" t="s">
        <v>395</v>
      </c>
      <c r="E91" s="257" t="s">
        <v>396</v>
      </c>
      <c r="F91" s="258">
        <v>67626</v>
      </c>
      <c r="G91" s="259">
        <v>84</v>
      </c>
      <c r="H91" s="256" t="s">
        <v>330</v>
      </c>
      <c r="I91" s="256">
        <v>21</v>
      </c>
      <c r="J91" s="256" t="s">
        <v>523</v>
      </c>
      <c r="K91" s="257" t="s">
        <v>524</v>
      </c>
      <c r="L91" s="258">
        <v>21013</v>
      </c>
      <c r="M91" s="263">
        <f t="shared" si="0"/>
        <v>3.0434916741753364E-3</v>
      </c>
      <c r="N91" s="251">
        <f t="shared" si="1"/>
        <v>0</v>
      </c>
    </row>
    <row r="92" spans="2:14" ht="15.75" x14ac:dyDescent="0.25">
      <c r="B92" s="256" t="s">
        <v>330</v>
      </c>
      <c r="C92" s="256">
        <v>21</v>
      </c>
      <c r="D92" s="256" t="s">
        <v>597</v>
      </c>
      <c r="E92" s="257" t="s">
        <v>598</v>
      </c>
      <c r="F92" s="258">
        <v>11827</v>
      </c>
      <c r="G92" s="259">
        <v>85</v>
      </c>
      <c r="H92" s="256" t="s">
        <v>330</v>
      </c>
      <c r="I92" s="256">
        <v>21</v>
      </c>
      <c r="J92" s="256" t="s">
        <v>599</v>
      </c>
      <c r="K92" s="257" t="s">
        <v>600</v>
      </c>
      <c r="L92" s="258">
        <v>20892</v>
      </c>
      <c r="M92" s="263">
        <f t="shared" si="0"/>
        <v>3.0259662140994211E-3</v>
      </c>
      <c r="N92" s="251">
        <f t="shared" si="1"/>
        <v>0</v>
      </c>
    </row>
    <row r="93" spans="2:14" ht="15.75" x14ac:dyDescent="0.25">
      <c r="B93" s="256" t="s">
        <v>330</v>
      </c>
      <c r="C93" s="256">
        <v>21</v>
      </c>
      <c r="D93" s="256" t="s">
        <v>529</v>
      </c>
      <c r="E93" s="257" t="s">
        <v>530</v>
      </c>
      <c r="F93" s="258">
        <v>27976</v>
      </c>
      <c r="G93" s="259">
        <v>86</v>
      </c>
      <c r="H93" s="256" t="s">
        <v>330</v>
      </c>
      <c r="I93" s="256">
        <v>21</v>
      </c>
      <c r="J93" s="256" t="s">
        <v>601</v>
      </c>
      <c r="K93" s="257" t="s">
        <v>602</v>
      </c>
      <c r="L93" s="258">
        <v>20891</v>
      </c>
      <c r="M93" s="263">
        <f t="shared" si="0"/>
        <v>3.0258213755863968E-3</v>
      </c>
      <c r="N93" s="251">
        <f t="shared" si="1"/>
        <v>0</v>
      </c>
    </row>
    <row r="94" spans="2:14" ht="15.75" x14ac:dyDescent="0.25">
      <c r="B94" s="256" t="s">
        <v>330</v>
      </c>
      <c r="C94" s="256">
        <v>21</v>
      </c>
      <c r="D94" s="256" t="s">
        <v>537</v>
      </c>
      <c r="E94" s="257" t="s">
        <v>538</v>
      </c>
      <c r="F94" s="258">
        <v>26452</v>
      </c>
      <c r="G94" s="259">
        <v>87</v>
      </c>
      <c r="H94" s="256" t="s">
        <v>330</v>
      </c>
      <c r="I94" s="256">
        <v>21</v>
      </c>
      <c r="J94" s="256" t="s">
        <v>439</v>
      </c>
      <c r="K94" s="257" t="s">
        <v>440</v>
      </c>
      <c r="L94" s="258">
        <v>20853</v>
      </c>
      <c r="M94" s="263">
        <f t="shared" si="0"/>
        <v>3.020317512091481E-3</v>
      </c>
      <c r="N94" s="251">
        <f t="shared" si="1"/>
        <v>0</v>
      </c>
    </row>
    <row r="95" spans="2:14" ht="15.75" x14ac:dyDescent="0.25">
      <c r="B95" s="256" t="s">
        <v>330</v>
      </c>
      <c r="C95" s="256">
        <v>21</v>
      </c>
      <c r="D95" s="256" t="s">
        <v>603</v>
      </c>
      <c r="E95" s="257" t="s">
        <v>604</v>
      </c>
      <c r="F95" s="258">
        <v>13774</v>
      </c>
      <c r="G95" s="259">
        <v>88</v>
      </c>
      <c r="H95" s="256" t="s">
        <v>330</v>
      </c>
      <c r="I95" s="256">
        <v>21</v>
      </c>
      <c r="J95" s="256" t="s">
        <v>605</v>
      </c>
      <c r="K95" s="257" t="s">
        <v>606</v>
      </c>
      <c r="L95" s="258">
        <v>20815</v>
      </c>
      <c r="M95" s="263">
        <f t="shared" si="0"/>
        <v>3.0148136485965656E-3</v>
      </c>
      <c r="N95" s="251">
        <f t="shared" si="1"/>
        <v>0</v>
      </c>
    </row>
    <row r="96" spans="2:14" ht="15.75" x14ac:dyDescent="0.25">
      <c r="B96" s="256" t="s">
        <v>330</v>
      </c>
      <c r="C96" s="256">
        <v>21</v>
      </c>
      <c r="D96" s="256" t="s">
        <v>607</v>
      </c>
      <c r="E96" s="257" t="s">
        <v>608</v>
      </c>
      <c r="F96" s="258">
        <v>11628</v>
      </c>
      <c r="G96" s="259">
        <v>89</v>
      </c>
      <c r="H96" s="256" t="s">
        <v>330</v>
      </c>
      <c r="I96" s="256">
        <v>21</v>
      </c>
      <c r="J96" s="256" t="s">
        <v>609</v>
      </c>
      <c r="K96" s="257" t="s">
        <v>610</v>
      </c>
      <c r="L96" s="258">
        <v>20678</v>
      </c>
      <c r="M96" s="263">
        <f t="shared" si="0"/>
        <v>2.9949707723122645E-3</v>
      </c>
      <c r="N96" s="251">
        <f t="shared" si="1"/>
        <v>0</v>
      </c>
    </row>
    <row r="97" spans="2:14" ht="15.75" x14ac:dyDescent="0.25">
      <c r="B97" s="256" t="s">
        <v>330</v>
      </c>
      <c r="C97" s="256">
        <v>21</v>
      </c>
      <c r="D97" s="256" t="s">
        <v>337</v>
      </c>
      <c r="E97" s="257" t="s">
        <v>338</v>
      </c>
      <c r="F97" s="258">
        <v>253123</v>
      </c>
      <c r="G97" s="259">
        <v>90</v>
      </c>
      <c r="H97" s="256" t="s">
        <v>330</v>
      </c>
      <c r="I97" s="256">
        <v>21</v>
      </c>
      <c r="J97" s="256" t="s">
        <v>611</v>
      </c>
      <c r="K97" s="257" t="s">
        <v>612</v>
      </c>
      <c r="L97" s="258">
        <v>20612</v>
      </c>
      <c r="M97" s="263">
        <f t="shared" si="0"/>
        <v>2.9854114304526738E-3</v>
      </c>
      <c r="N97" s="251">
        <f t="shared" si="1"/>
        <v>0</v>
      </c>
    </row>
    <row r="98" spans="2:14" ht="15.75" x14ac:dyDescent="0.25">
      <c r="B98" s="256" t="s">
        <v>330</v>
      </c>
      <c r="C98" s="256">
        <v>21</v>
      </c>
      <c r="D98" s="256" t="s">
        <v>613</v>
      </c>
      <c r="E98" s="257" t="s">
        <v>614</v>
      </c>
      <c r="F98" s="258">
        <v>15609</v>
      </c>
      <c r="G98" s="259">
        <v>91</v>
      </c>
      <c r="H98" s="256" t="s">
        <v>330</v>
      </c>
      <c r="I98" s="256">
        <v>21</v>
      </c>
      <c r="J98" s="256" t="s">
        <v>615</v>
      </c>
      <c r="K98" s="257" t="s">
        <v>616</v>
      </c>
      <c r="L98" s="258">
        <v>20596</v>
      </c>
      <c r="M98" s="263">
        <f t="shared" si="0"/>
        <v>2.9830940142442884E-3</v>
      </c>
      <c r="N98" s="251">
        <f t="shared" si="1"/>
        <v>0</v>
      </c>
    </row>
    <row r="99" spans="2:14" ht="15.75" x14ac:dyDescent="0.25">
      <c r="B99" s="256" t="s">
        <v>330</v>
      </c>
      <c r="C99" s="256">
        <v>21</v>
      </c>
      <c r="D99" s="256" t="s">
        <v>399</v>
      </c>
      <c r="E99" s="257" t="s">
        <v>400</v>
      </c>
      <c r="F99" s="258">
        <v>66433</v>
      </c>
      <c r="G99" s="259">
        <v>92</v>
      </c>
      <c r="H99" s="256" t="s">
        <v>330</v>
      </c>
      <c r="I99" s="256">
        <v>21</v>
      </c>
      <c r="J99" s="256" t="s">
        <v>617</v>
      </c>
      <c r="K99" s="257" t="s">
        <v>618</v>
      </c>
      <c r="L99" s="258">
        <v>20393</v>
      </c>
      <c r="M99" s="263">
        <f t="shared" si="0"/>
        <v>2.953691796100397E-3</v>
      </c>
      <c r="N99" s="251">
        <f t="shared" si="1"/>
        <v>0</v>
      </c>
    </row>
    <row r="100" spans="2:14" ht="15.75" x14ac:dyDescent="0.25">
      <c r="B100" s="256" t="s">
        <v>330</v>
      </c>
      <c r="C100" s="256">
        <v>21</v>
      </c>
      <c r="D100" s="256" t="s">
        <v>543</v>
      </c>
      <c r="E100" s="257" t="s">
        <v>544</v>
      </c>
      <c r="F100" s="258">
        <v>25440</v>
      </c>
      <c r="G100" s="259">
        <v>93</v>
      </c>
      <c r="H100" s="256" t="s">
        <v>330</v>
      </c>
      <c r="I100" s="256">
        <v>21</v>
      </c>
      <c r="J100" s="256" t="s">
        <v>619</v>
      </c>
      <c r="K100" s="257" t="s">
        <v>620</v>
      </c>
      <c r="L100" s="258">
        <v>20235</v>
      </c>
      <c r="M100" s="263">
        <f t="shared" si="0"/>
        <v>2.9308073110425898E-3</v>
      </c>
      <c r="N100" s="251">
        <f t="shared" si="1"/>
        <v>0</v>
      </c>
    </row>
    <row r="101" spans="2:14" ht="15.75" x14ac:dyDescent="0.25">
      <c r="B101" s="256" t="s">
        <v>330</v>
      </c>
      <c r="C101" s="256">
        <v>21</v>
      </c>
      <c r="D101" s="256" t="s">
        <v>621</v>
      </c>
      <c r="E101" s="257" t="s">
        <v>622</v>
      </c>
      <c r="F101" s="258">
        <v>9819</v>
      </c>
      <c r="G101" s="259">
        <v>94</v>
      </c>
      <c r="H101" s="256" t="s">
        <v>330</v>
      </c>
      <c r="I101" s="256">
        <v>21</v>
      </c>
      <c r="J101" s="256" t="s">
        <v>623</v>
      </c>
      <c r="K101" s="257" t="s">
        <v>624</v>
      </c>
      <c r="L101" s="258">
        <v>19846</v>
      </c>
      <c r="M101" s="263">
        <f t="shared" si="0"/>
        <v>2.8744651294762163E-3</v>
      </c>
      <c r="N101" s="251">
        <f t="shared" si="1"/>
        <v>0</v>
      </c>
    </row>
    <row r="102" spans="2:14" ht="15.75" x14ac:dyDescent="0.25">
      <c r="B102" s="256" t="s">
        <v>330</v>
      </c>
      <c r="C102" s="256">
        <v>21</v>
      </c>
      <c r="D102" s="256" t="s">
        <v>625</v>
      </c>
      <c r="E102" s="257" t="s">
        <v>626</v>
      </c>
      <c r="F102" s="258">
        <v>16124</v>
      </c>
      <c r="G102" s="259">
        <v>95</v>
      </c>
      <c r="H102" s="256" t="s">
        <v>330</v>
      </c>
      <c r="I102" s="256">
        <v>21</v>
      </c>
      <c r="J102" s="256" t="s">
        <v>493</v>
      </c>
      <c r="K102" s="257" t="s">
        <v>494</v>
      </c>
      <c r="L102" s="258">
        <v>19702</v>
      </c>
      <c r="M102" s="263">
        <f t="shared" si="0"/>
        <v>2.8536083836007463E-3</v>
      </c>
      <c r="N102" s="251">
        <f t="shared" si="1"/>
        <v>0</v>
      </c>
    </row>
    <row r="103" spans="2:14" ht="15.75" x14ac:dyDescent="0.25">
      <c r="B103" s="256" t="s">
        <v>330</v>
      </c>
      <c r="C103" s="256">
        <v>21</v>
      </c>
      <c r="D103" s="256" t="s">
        <v>577</v>
      </c>
      <c r="E103" s="257" t="s">
        <v>578</v>
      </c>
      <c r="F103" s="258">
        <v>23232</v>
      </c>
      <c r="G103" s="259">
        <v>96</v>
      </c>
      <c r="H103" s="256" t="s">
        <v>330</v>
      </c>
      <c r="I103" s="256">
        <v>21</v>
      </c>
      <c r="J103" s="256" t="s">
        <v>627</v>
      </c>
      <c r="K103" s="257" t="s">
        <v>628</v>
      </c>
      <c r="L103" s="258">
        <v>19288</v>
      </c>
      <c r="M103" s="263">
        <f t="shared" si="0"/>
        <v>2.7936452392087704E-3</v>
      </c>
      <c r="N103" s="251">
        <f t="shared" si="1"/>
        <v>0</v>
      </c>
    </row>
    <row r="104" spans="2:14" ht="15.75" x14ac:dyDescent="0.25">
      <c r="B104" s="256" t="s">
        <v>330</v>
      </c>
      <c r="C104" s="256">
        <v>21</v>
      </c>
      <c r="D104" s="256" t="s">
        <v>629</v>
      </c>
      <c r="E104" s="257" t="s">
        <v>630</v>
      </c>
      <c r="F104" s="258">
        <v>15827</v>
      </c>
      <c r="G104" s="259">
        <v>97</v>
      </c>
      <c r="H104" s="256" t="s">
        <v>330</v>
      </c>
      <c r="I104" s="256">
        <v>21</v>
      </c>
      <c r="J104" s="256" t="s">
        <v>631</v>
      </c>
      <c r="K104" s="257" t="s">
        <v>632</v>
      </c>
      <c r="L104" s="258">
        <v>19267</v>
      </c>
      <c r="M104" s="263">
        <f t="shared" si="0"/>
        <v>2.7906036304352643E-3</v>
      </c>
      <c r="N104" s="251">
        <f t="shared" si="1"/>
        <v>0</v>
      </c>
    </row>
    <row r="105" spans="2:14" ht="15.75" x14ac:dyDescent="0.25">
      <c r="B105" s="256" t="s">
        <v>330</v>
      </c>
      <c r="C105" s="256">
        <v>21</v>
      </c>
      <c r="D105" s="256" t="s">
        <v>633</v>
      </c>
      <c r="E105" s="257" t="s">
        <v>634</v>
      </c>
      <c r="F105" s="258">
        <v>3431</v>
      </c>
      <c r="G105" s="259">
        <v>98</v>
      </c>
      <c r="H105" s="256" t="s">
        <v>330</v>
      </c>
      <c r="I105" s="256">
        <v>21</v>
      </c>
      <c r="J105" s="256" t="s">
        <v>635</v>
      </c>
      <c r="K105" s="257" t="s">
        <v>636</v>
      </c>
      <c r="L105" s="258">
        <v>19080</v>
      </c>
      <c r="M105" s="263">
        <f t="shared" si="0"/>
        <v>2.7635188284997583E-3</v>
      </c>
      <c r="N105" s="251">
        <f t="shared" si="1"/>
        <v>0</v>
      </c>
    </row>
    <row r="106" spans="2:14" ht="15.75" x14ac:dyDescent="0.25">
      <c r="B106" s="256" t="s">
        <v>330</v>
      </c>
      <c r="C106" s="256">
        <v>21</v>
      </c>
      <c r="D106" s="256" t="s">
        <v>423</v>
      </c>
      <c r="E106" s="257" t="s">
        <v>424</v>
      </c>
      <c r="F106" s="258">
        <v>48992</v>
      </c>
      <c r="G106" s="259">
        <v>99</v>
      </c>
      <c r="H106" s="256" t="s">
        <v>330</v>
      </c>
      <c r="I106" s="256">
        <v>21</v>
      </c>
      <c r="J106" s="256" t="s">
        <v>637</v>
      </c>
      <c r="K106" s="257" t="s">
        <v>638</v>
      </c>
      <c r="L106" s="258">
        <v>18999</v>
      </c>
      <c r="M106" s="263">
        <f t="shared" si="0"/>
        <v>2.7517869089448066E-3</v>
      </c>
      <c r="N106" s="251">
        <f t="shared" si="1"/>
        <v>0</v>
      </c>
    </row>
    <row r="107" spans="2:14" ht="15.75" x14ac:dyDescent="0.25">
      <c r="B107" s="256" t="s">
        <v>330</v>
      </c>
      <c r="C107" s="256">
        <v>21</v>
      </c>
      <c r="D107" s="256" t="s">
        <v>639</v>
      </c>
      <c r="E107" s="257" t="s">
        <v>640</v>
      </c>
      <c r="F107" s="258">
        <v>10602</v>
      </c>
      <c r="G107" s="259">
        <v>100</v>
      </c>
      <c r="H107" s="256" t="s">
        <v>330</v>
      </c>
      <c r="I107" s="256">
        <v>21</v>
      </c>
      <c r="J107" s="256" t="s">
        <v>487</v>
      </c>
      <c r="K107" s="257" t="s">
        <v>488</v>
      </c>
      <c r="L107" s="258">
        <v>18943</v>
      </c>
      <c r="M107" s="263">
        <f t="shared" si="0"/>
        <v>2.7436759522154572E-3</v>
      </c>
      <c r="N107" s="251">
        <f t="shared" si="1"/>
        <v>0</v>
      </c>
    </row>
    <row r="108" spans="2:14" ht="15.75" x14ac:dyDescent="0.25">
      <c r="B108" s="256" t="s">
        <v>330</v>
      </c>
      <c r="C108" s="256">
        <v>21</v>
      </c>
      <c r="D108" s="256" t="s">
        <v>641</v>
      </c>
      <c r="E108" s="257" t="s">
        <v>642</v>
      </c>
      <c r="F108" s="258">
        <v>8716</v>
      </c>
      <c r="G108" s="259">
        <v>101</v>
      </c>
      <c r="H108" s="256" t="s">
        <v>330</v>
      </c>
      <c r="I108" s="256">
        <v>21</v>
      </c>
      <c r="J108" s="256" t="s">
        <v>643</v>
      </c>
      <c r="K108" s="257" t="s">
        <v>644</v>
      </c>
      <c r="L108" s="258">
        <v>18938</v>
      </c>
      <c r="M108" s="263">
        <f t="shared" si="0"/>
        <v>2.7429517596503365E-3</v>
      </c>
      <c r="N108" s="251">
        <f t="shared" si="1"/>
        <v>0</v>
      </c>
    </row>
    <row r="109" spans="2:14" ht="15.75" x14ac:dyDescent="0.25">
      <c r="B109" s="256" t="s">
        <v>330</v>
      </c>
      <c r="C109" s="256">
        <v>21</v>
      </c>
      <c r="D109" s="256" t="s">
        <v>645</v>
      </c>
      <c r="E109" s="257" t="s">
        <v>646</v>
      </c>
      <c r="F109" s="258">
        <v>15893</v>
      </c>
      <c r="G109" s="259">
        <v>102</v>
      </c>
      <c r="H109" s="256" t="s">
        <v>330</v>
      </c>
      <c r="I109" s="256">
        <v>21</v>
      </c>
      <c r="J109" s="256" t="s">
        <v>647</v>
      </c>
      <c r="K109" s="257" t="s">
        <v>648</v>
      </c>
      <c r="L109" s="258">
        <v>18607</v>
      </c>
      <c r="M109" s="263">
        <f t="shared" si="0"/>
        <v>2.6950102118393606E-3</v>
      </c>
      <c r="N109" s="251">
        <f t="shared" si="1"/>
        <v>0</v>
      </c>
    </row>
    <row r="110" spans="2:14" ht="15.75" x14ac:dyDescent="0.25">
      <c r="B110" s="256" t="s">
        <v>330</v>
      </c>
      <c r="C110" s="256">
        <v>21</v>
      </c>
      <c r="D110" s="256" t="s">
        <v>649</v>
      </c>
      <c r="E110" s="257" t="s">
        <v>650</v>
      </c>
      <c r="F110" s="258">
        <v>11020</v>
      </c>
      <c r="G110" s="259">
        <v>103</v>
      </c>
      <c r="H110" s="256" t="s">
        <v>330</v>
      </c>
      <c r="I110" s="256">
        <v>21</v>
      </c>
      <c r="J110" s="256" t="s">
        <v>563</v>
      </c>
      <c r="K110" s="257" t="s">
        <v>564</v>
      </c>
      <c r="L110" s="258">
        <v>18573</v>
      </c>
      <c r="M110" s="263">
        <f t="shared" si="0"/>
        <v>2.6900857023965416E-3</v>
      </c>
      <c r="N110" s="251">
        <f t="shared" si="1"/>
        <v>0</v>
      </c>
    </row>
    <row r="111" spans="2:14" ht="15.75" x14ac:dyDescent="0.25">
      <c r="B111" s="256" t="s">
        <v>330</v>
      </c>
      <c r="C111" s="256">
        <v>21</v>
      </c>
      <c r="D111" s="256" t="s">
        <v>651</v>
      </c>
      <c r="E111" s="257" t="s">
        <v>652</v>
      </c>
      <c r="F111" s="258">
        <v>11111</v>
      </c>
      <c r="G111" s="259">
        <v>104</v>
      </c>
      <c r="H111" s="256" t="s">
        <v>330</v>
      </c>
      <c r="I111" s="256">
        <v>21</v>
      </c>
      <c r="J111" s="256" t="s">
        <v>653</v>
      </c>
      <c r="K111" s="257" t="s">
        <v>654</v>
      </c>
      <c r="L111" s="258">
        <v>18549</v>
      </c>
      <c r="M111" s="263">
        <f t="shared" si="0"/>
        <v>2.686609578083963E-3</v>
      </c>
      <c r="N111" s="251">
        <f t="shared" si="1"/>
        <v>0</v>
      </c>
    </row>
    <row r="112" spans="2:14" ht="15.75" x14ac:dyDescent="0.25">
      <c r="B112" s="256" t="s">
        <v>330</v>
      </c>
      <c r="C112" s="256">
        <v>21</v>
      </c>
      <c r="D112" s="256" t="s">
        <v>655</v>
      </c>
      <c r="E112" s="257" t="s">
        <v>656</v>
      </c>
      <c r="F112" s="258">
        <v>7359</v>
      </c>
      <c r="G112" s="259">
        <v>105</v>
      </c>
      <c r="H112" s="256" t="s">
        <v>330</v>
      </c>
      <c r="I112" s="256">
        <v>21</v>
      </c>
      <c r="J112" s="256" t="s">
        <v>657</v>
      </c>
      <c r="K112" s="257" t="s">
        <v>658</v>
      </c>
      <c r="L112" s="258">
        <v>18420</v>
      </c>
      <c r="M112" s="263">
        <f t="shared" si="0"/>
        <v>2.6679254099038546E-3</v>
      </c>
      <c r="N112" s="251">
        <f t="shared" si="1"/>
        <v>0</v>
      </c>
    </row>
    <row r="113" spans="2:14" ht="15.75" x14ac:dyDescent="0.25">
      <c r="B113" s="256" t="s">
        <v>330</v>
      </c>
      <c r="C113" s="256">
        <v>21</v>
      </c>
      <c r="D113" s="256" t="s">
        <v>659</v>
      </c>
      <c r="E113" s="257" t="s">
        <v>660</v>
      </c>
      <c r="F113" s="258">
        <v>11642</v>
      </c>
      <c r="G113" s="259">
        <v>106</v>
      </c>
      <c r="H113" s="256" t="s">
        <v>330</v>
      </c>
      <c r="I113" s="256">
        <v>21</v>
      </c>
      <c r="J113" s="256" t="s">
        <v>661</v>
      </c>
      <c r="K113" s="257" t="s">
        <v>662</v>
      </c>
      <c r="L113" s="258">
        <v>18406</v>
      </c>
      <c r="M113" s="263">
        <f t="shared" si="0"/>
        <v>2.6658976707215174E-3</v>
      </c>
      <c r="N113" s="251">
        <f t="shared" si="1"/>
        <v>0</v>
      </c>
    </row>
    <row r="114" spans="2:14" ht="15.75" x14ac:dyDescent="0.25">
      <c r="B114" s="256" t="s">
        <v>330</v>
      </c>
      <c r="C114" s="256">
        <v>21</v>
      </c>
      <c r="D114" s="256" t="s">
        <v>663</v>
      </c>
      <c r="E114" s="257" t="s">
        <v>664</v>
      </c>
      <c r="F114" s="258">
        <v>11871</v>
      </c>
      <c r="G114" s="259">
        <v>107</v>
      </c>
      <c r="H114" s="256" t="s">
        <v>330</v>
      </c>
      <c r="I114" s="256">
        <v>21</v>
      </c>
      <c r="J114" s="256" t="s">
        <v>421</v>
      </c>
      <c r="K114" s="257" t="s">
        <v>422</v>
      </c>
      <c r="L114" s="258">
        <v>18365</v>
      </c>
      <c r="M114" s="263">
        <f t="shared" si="0"/>
        <v>2.6599592916875295E-3</v>
      </c>
      <c r="N114" s="251">
        <f t="shared" si="1"/>
        <v>0</v>
      </c>
    </row>
    <row r="115" spans="2:14" ht="15.75" x14ac:dyDescent="0.25">
      <c r="B115" s="256" t="s">
        <v>330</v>
      </c>
      <c r="C115" s="256">
        <v>21</v>
      </c>
      <c r="D115" s="256" t="s">
        <v>665</v>
      </c>
      <c r="E115" s="257" t="s">
        <v>666</v>
      </c>
      <c r="F115" s="258">
        <v>6788</v>
      </c>
      <c r="G115" s="259">
        <v>108</v>
      </c>
      <c r="H115" s="256" t="s">
        <v>330</v>
      </c>
      <c r="I115" s="256">
        <v>21</v>
      </c>
      <c r="J115" s="256" t="s">
        <v>667</v>
      </c>
      <c r="K115" s="257" t="s">
        <v>668</v>
      </c>
      <c r="L115" s="258">
        <v>18256</v>
      </c>
      <c r="M115" s="263">
        <f t="shared" si="0"/>
        <v>2.6441718937679029E-3</v>
      </c>
      <c r="N115" s="251">
        <f t="shared" si="1"/>
        <v>0</v>
      </c>
    </row>
    <row r="116" spans="2:14" ht="15.75" x14ac:dyDescent="0.25">
      <c r="B116" s="256" t="s">
        <v>330</v>
      </c>
      <c r="C116" s="256">
        <v>21</v>
      </c>
      <c r="D116" s="256" t="s">
        <v>631</v>
      </c>
      <c r="E116" s="257" t="s">
        <v>632</v>
      </c>
      <c r="F116" s="258">
        <v>19267</v>
      </c>
      <c r="G116" s="259">
        <v>109</v>
      </c>
      <c r="H116" s="256" t="s">
        <v>330</v>
      </c>
      <c r="I116" s="256">
        <v>21</v>
      </c>
      <c r="J116" s="256" t="s">
        <v>669</v>
      </c>
      <c r="K116" s="257" t="s">
        <v>670</v>
      </c>
      <c r="L116" s="258">
        <v>18182</v>
      </c>
      <c r="M116" s="263">
        <f t="shared" si="0"/>
        <v>2.6334538438041199E-3</v>
      </c>
      <c r="N116" s="251">
        <f t="shared" si="1"/>
        <v>0</v>
      </c>
    </row>
    <row r="117" spans="2:14" ht="15.75" x14ac:dyDescent="0.25">
      <c r="B117" s="256" t="s">
        <v>330</v>
      </c>
      <c r="C117" s="256">
        <v>21</v>
      </c>
      <c r="D117" s="256" t="s">
        <v>605</v>
      </c>
      <c r="E117" s="257" t="s">
        <v>606</v>
      </c>
      <c r="F117" s="258">
        <v>20815</v>
      </c>
      <c r="G117" s="259">
        <v>110</v>
      </c>
      <c r="H117" s="256" t="s">
        <v>330</v>
      </c>
      <c r="I117" s="256">
        <v>21</v>
      </c>
      <c r="J117" s="256" t="s">
        <v>671</v>
      </c>
      <c r="K117" s="257" t="s">
        <v>672</v>
      </c>
      <c r="L117" s="258">
        <v>18095</v>
      </c>
      <c r="M117" s="263">
        <f t="shared" si="0"/>
        <v>2.6208528931710236E-3</v>
      </c>
      <c r="N117" s="251">
        <f t="shared" si="1"/>
        <v>0</v>
      </c>
    </row>
    <row r="118" spans="2:14" ht="15.75" x14ac:dyDescent="0.25">
      <c r="B118" s="256" t="s">
        <v>330</v>
      </c>
      <c r="C118" s="256">
        <v>21</v>
      </c>
      <c r="D118" s="256" t="s">
        <v>673</v>
      </c>
      <c r="E118" s="257" t="s">
        <v>674</v>
      </c>
      <c r="F118" s="258">
        <v>7658</v>
      </c>
      <c r="G118" s="259">
        <v>111</v>
      </c>
      <c r="H118" s="256" t="s">
        <v>330</v>
      </c>
      <c r="I118" s="256">
        <v>21</v>
      </c>
      <c r="J118" s="256" t="s">
        <v>381</v>
      </c>
      <c r="K118" s="257" t="s">
        <v>382</v>
      </c>
      <c r="L118" s="258">
        <v>17948</v>
      </c>
      <c r="M118" s="263">
        <f t="shared" si="0"/>
        <v>2.5995616317564811E-3</v>
      </c>
      <c r="N118" s="251">
        <f t="shared" si="1"/>
        <v>0</v>
      </c>
    </row>
    <row r="119" spans="2:14" ht="15.75" x14ac:dyDescent="0.25">
      <c r="B119" s="256" t="s">
        <v>330</v>
      </c>
      <c r="C119" s="256">
        <v>21</v>
      </c>
      <c r="D119" s="256" t="s">
        <v>675</v>
      </c>
      <c r="E119" s="257" t="s">
        <v>676</v>
      </c>
      <c r="F119" s="258">
        <v>15734</v>
      </c>
      <c r="G119" s="259">
        <v>112</v>
      </c>
      <c r="H119" s="256" t="s">
        <v>330</v>
      </c>
      <c r="I119" s="256">
        <v>21</v>
      </c>
      <c r="J119" s="256" t="s">
        <v>677</v>
      </c>
      <c r="K119" s="257" t="s">
        <v>678</v>
      </c>
      <c r="L119" s="258">
        <v>17773</v>
      </c>
      <c r="M119" s="263">
        <f t="shared" si="0"/>
        <v>2.5742148919772642E-3</v>
      </c>
      <c r="N119" s="251">
        <f t="shared" si="1"/>
        <v>0</v>
      </c>
    </row>
    <row r="120" spans="2:14" ht="15.75" x14ac:dyDescent="0.25">
      <c r="B120" s="256" t="s">
        <v>330</v>
      </c>
      <c r="C120" s="256">
        <v>21</v>
      </c>
      <c r="D120" s="256" t="s">
        <v>679</v>
      </c>
      <c r="E120" s="257" t="s">
        <v>680</v>
      </c>
      <c r="F120" s="258">
        <v>16375</v>
      </c>
      <c r="G120" s="259">
        <v>113</v>
      </c>
      <c r="H120" s="256" t="s">
        <v>330</v>
      </c>
      <c r="I120" s="256">
        <v>21</v>
      </c>
      <c r="J120" s="256" t="s">
        <v>581</v>
      </c>
      <c r="K120" s="257" t="s">
        <v>582</v>
      </c>
      <c r="L120" s="258">
        <v>17747</v>
      </c>
      <c r="M120" s="263">
        <f t="shared" si="0"/>
        <v>2.5704490906386379E-3</v>
      </c>
      <c r="N120" s="251">
        <f t="shared" si="1"/>
        <v>0</v>
      </c>
    </row>
    <row r="121" spans="2:14" ht="15.75" x14ac:dyDescent="0.25">
      <c r="B121" s="256" t="s">
        <v>330</v>
      </c>
      <c r="C121" s="256">
        <v>21</v>
      </c>
      <c r="D121" s="256" t="s">
        <v>585</v>
      </c>
      <c r="E121" s="257" t="s">
        <v>586</v>
      </c>
      <c r="F121" s="258">
        <v>22822</v>
      </c>
      <c r="G121" s="259">
        <v>114</v>
      </c>
      <c r="H121" s="256" t="s">
        <v>330</v>
      </c>
      <c r="I121" s="256">
        <v>21</v>
      </c>
      <c r="J121" s="256" t="s">
        <v>681</v>
      </c>
      <c r="K121" s="257" t="s">
        <v>682</v>
      </c>
      <c r="L121" s="258">
        <v>17663</v>
      </c>
      <c r="M121" s="263">
        <f t="shared" si="0"/>
        <v>2.5582826555446136E-3</v>
      </c>
      <c r="N121" s="251">
        <f t="shared" si="1"/>
        <v>0</v>
      </c>
    </row>
    <row r="122" spans="2:14" ht="15.75" x14ac:dyDescent="0.25">
      <c r="B122" s="256" t="s">
        <v>330</v>
      </c>
      <c r="C122" s="256">
        <v>21</v>
      </c>
      <c r="D122" s="256" t="s">
        <v>489</v>
      </c>
      <c r="E122" s="257" t="s">
        <v>490</v>
      </c>
      <c r="F122" s="258">
        <v>32988</v>
      </c>
      <c r="G122" s="259">
        <v>115</v>
      </c>
      <c r="H122" s="256" t="s">
        <v>330</v>
      </c>
      <c r="I122" s="256">
        <v>21</v>
      </c>
      <c r="J122" s="256" t="s">
        <v>575</v>
      </c>
      <c r="K122" s="257" t="s">
        <v>576</v>
      </c>
      <c r="L122" s="258">
        <v>17579</v>
      </c>
      <c r="M122" s="263">
        <f t="shared" si="0"/>
        <v>2.5461162204505898E-3</v>
      </c>
      <c r="N122" s="251">
        <f t="shared" si="1"/>
        <v>0</v>
      </c>
    </row>
    <row r="123" spans="2:14" ht="15.75" x14ac:dyDescent="0.25">
      <c r="B123" s="256" t="s">
        <v>330</v>
      </c>
      <c r="C123" s="256">
        <v>21</v>
      </c>
      <c r="D123" s="256" t="s">
        <v>683</v>
      </c>
      <c r="E123" s="257" t="s">
        <v>684</v>
      </c>
      <c r="F123" s="258">
        <v>16169</v>
      </c>
      <c r="G123" s="259">
        <v>116</v>
      </c>
      <c r="H123" s="256" t="s">
        <v>330</v>
      </c>
      <c r="I123" s="256">
        <v>21</v>
      </c>
      <c r="J123" s="256" t="s">
        <v>411</v>
      </c>
      <c r="K123" s="257" t="s">
        <v>412</v>
      </c>
      <c r="L123" s="258">
        <v>17335</v>
      </c>
      <c r="M123" s="263">
        <f t="shared" si="0"/>
        <v>2.5107756232727102E-3</v>
      </c>
      <c r="N123" s="251">
        <f t="shared" si="1"/>
        <v>0</v>
      </c>
    </row>
    <row r="124" spans="2:14" ht="15.75" x14ac:dyDescent="0.25">
      <c r="B124" s="256" t="s">
        <v>330</v>
      </c>
      <c r="C124" s="256">
        <v>21</v>
      </c>
      <c r="D124" s="256" t="s">
        <v>685</v>
      </c>
      <c r="E124" s="257" t="s">
        <v>686</v>
      </c>
      <c r="F124" s="258">
        <v>8284</v>
      </c>
      <c r="G124" s="259">
        <v>117</v>
      </c>
      <c r="H124" s="256" t="s">
        <v>330</v>
      </c>
      <c r="I124" s="256">
        <v>21</v>
      </c>
      <c r="J124" s="256" t="s">
        <v>549</v>
      </c>
      <c r="K124" s="257" t="s">
        <v>550</v>
      </c>
      <c r="L124" s="258">
        <v>17029</v>
      </c>
      <c r="M124" s="263">
        <f t="shared" si="0"/>
        <v>2.4664550382873366E-3</v>
      </c>
      <c r="N124" s="251">
        <f t="shared" si="1"/>
        <v>0</v>
      </c>
    </row>
    <row r="125" spans="2:14" ht="15.75" x14ac:dyDescent="0.25">
      <c r="B125" s="256" t="s">
        <v>330</v>
      </c>
      <c r="C125" s="256">
        <v>21</v>
      </c>
      <c r="D125" s="256" t="s">
        <v>615</v>
      </c>
      <c r="E125" s="257" t="s">
        <v>616</v>
      </c>
      <c r="F125" s="258">
        <v>20596</v>
      </c>
      <c r="G125" s="259">
        <v>118</v>
      </c>
      <c r="H125" s="256" t="s">
        <v>330</v>
      </c>
      <c r="I125" s="256">
        <v>21</v>
      </c>
      <c r="J125" s="256" t="s">
        <v>407</v>
      </c>
      <c r="K125" s="257" t="s">
        <v>408</v>
      </c>
      <c r="L125" s="258">
        <v>16553</v>
      </c>
      <c r="M125" s="263">
        <f t="shared" si="0"/>
        <v>2.3975119060878668E-3</v>
      </c>
      <c r="N125" s="251">
        <f t="shared" si="1"/>
        <v>0</v>
      </c>
    </row>
    <row r="126" spans="2:14" ht="15.75" x14ac:dyDescent="0.25">
      <c r="B126" s="256" t="s">
        <v>330</v>
      </c>
      <c r="C126" s="256">
        <v>21</v>
      </c>
      <c r="D126" s="256" t="s">
        <v>533</v>
      </c>
      <c r="E126" s="257" t="s">
        <v>534</v>
      </c>
      <c r="F126" s="258">
        <v>27507</v>
      </c>
      <c r="G126" s="259">
        <v>119</v>
      </c>
      <c r="H126" s="256" t="s">
        <v>330</v>
      </c>
      <c r="I126" s="256">
        <v>21</v>
      </c>
      <c r="J126" s="256" t="s">
        <v>583</v>
      </c>
      <c r="K126" s="257" t="s">
        <v>584</v>
      </c>
      <c r="L126" s="258">
        <v>16456</v>
      </c>
      <c r="M126" s="263">
        <f t="shared" si="0"/>
        <v>2.3834625703245296E-3</v>
      </c>
      <c r="N126" s="251">
        <f t="shared" si="1"/>
        <v>0</v>
      </c>
    </row>
    <row r="127" spans="2:14" ht="15.75" x14ac:dyDescent="0.25">
      <c r="B127" s="256" t="s">
        <v>330</v>
      </c>
      <c r="C127" s="256">
        <v>21</v>
      </c>
      <c r="D127" s="256" t="s">
        <v>687</v>
      </c>
      <c r="E127" s="257" t="s">
        <v>688</v>
      </c>
      <c r="F127" s="258">
        <v>14632</v>
      </c>
      <c r="G127" s="259">
        <v>120</v>
      </c>
      <c r="H127" s="256" t="s">
        <v>330</v>
      </c>
      <c r="I127" s="256">
        <v>21</v>
      </c>
      <c r="J127" s="256" t="s">
        <v>679</v>
      </c>
      <c r="K127" s="257" t="s">
        <v>680</v>
      </c>
      <c r="L127" s="258">
        <v>16375</v>
      </c>
      <c r="M127" s="263">
        <f t="shared" si="0"/>
        <v>2.3717306507695778E-3</v>
      </c>
      <c r="N127" s="251">
        <f t="shared" si="1"/>
        <v>0</v>
      </c>
    </row>
    <row r="128" spans="2:14" ht="15.75" x14ac:dyDescent="0.25">
      <c r="B128" s="256" t="s">
        <v>330</v>
      </c>
      <c r="C128" s="256">
        <v>21</v>
      </c>
      <c r="D128" s="256" t="s">
        <v>495</v>
      </c>
      <c r="E128" s="257" t="s">
        <v>496</v>
      </c>
      <c r="F128" s="258">
        <v>32833</v>
      </c>
      <c r="G128" s="259">
        <v>121</v>
      </c>
      <c r="H128" s="256" t="s">
        <v>330</v>
      </c>
      <c r="I128" s="256">
        <v>21</v>
      </c>
      <c r="J128" s="256" t="s">
        <v>683</v>
      </c>
      <c r="K128" s="257" t="s">
        <v>684</v>
      </c>
      <c r="L128" s="258">
        <v>16169</v>
      </c>
      <c r="M128" s="263">
        <f t="shared" si="0"/>
        <v>2.341893917086614E-3</v>
      </c>
      <c r="N128" s="251">
        <f t="shared" si="1"/>
        <v>0</v>
      </c>
    </row>
    <row r="129" spans="2:14" ht="15.75" x14ac:dyDescent="0.25">
      <c r="B129" s="256" t="s">
        <v>330</v>
      </c>
      <c r="C129" s="256">
        <v>21</v>
      </c>
      <c r="D129" s="256" t="s">
        <v>689</v>
      </c>
      <c r="E129" s="257" t="s">
        <v>690</v>
      </c>
      <c r="F129" s="258">
        <v>9026</v>
      </c>
      <c r="G129" s="259">
        <v>122</v>
      </c>
      <c r="H129" s="256" t="s">
        <v>330</v>
      </c>
      <c r="I129" s="256">
        <v>21</v>
      </c>
      <c r="J129" s="256" t="s">
        <v>625</v>
      </c>
      <c r="K129" s="257" t="s">
        <v>626</v>
      </c>
      <c r="L129" s="258">
        <v>16124</v>
      </c>
      <c r="M129" s="263">
        <f t="shared" si="0"/>
        <v>2.3353761840005293E-3</v>
      </c>
      <c r="N129" s="251">
        <f t="shared" si="1"/>
        <v>0</v>
      </c>
    </row>
    <row r="130" spans="2:14" ht="15.75" x14ac:dyDescent="0.25">
      <c r="B130" s="256" t="s">
        <v>330</v>
      </c>
      <c r="C130" s="256">
        <v>21</v>
      </c>
      <c r="D130" s="256" t="s">
        <v>643</v>
      </c>
      <c r="E130" s="257" t="s">
        <v>644</v>
      </c>
      <c r="F130" s="258">
        <v>18938</v>
      </c>
      <c r="G130" s="259">
        <v>123</v>
      </c>
      <c r="H130" s="256" t="s">
        <v>330</v>
      </c>
      <c r="I130" s="256">
        <v>21</v>
      </c>
      <c r="J130" s="256" t="s">
        <v>645</v>
      </c>
      <c r="K130" s="257" t="s">
        <v>646</v>
      </c>
      <c r="L130" s="258">
        <v>15893</v>
      </c>
      <c r="M130" s="263">
        <f t="shared" si="0"/>
        <v>2.3019184874919635E-3</v>
      </c>
      <c r="N130" s="251">
        <f t="shared" si="1"/>
        <v>0</v>
      </c>
    </row>
    <row r="131" spans="2:14" ht="15.75" x14ac:dyDescent="0.25">
      <c r="B131" s="256" t="s">
        <v>330</v>
      </c>
      <c r="C131" s="256">
        <v>21</v>
      </c>
      <c r="D131" s="256" t="s">
        <v>691</v>
      </c>
      <c r="E131" s="257" t="s">
        <v>692</v>
      </c>
      <c r="F131" s="258">
        <v>14012</v>
      </c>
      <c r="G131" s="259">
        <v>124</v>
      </c>
      <c r="H131" s="256" t="s">
        <v>330</v>
      </c>
      <c r="I131" s="256">
        <v>21</v>
      </c>
      <c r="J131" s="256" t="s">
        <v>457</v>
      </c>
      <c r="K131" s="257" t="s">
        <v>458</v>
      </c>
      <c r="L131" s="258">
        <v>15855</v>
      </c>
      <c r="M131" s="263">
        <f t="shared" si="0"/>
        <v>2.2964146239970477E-3</v>
      </c>
      <c r="N131" s="251">
        <f t="shared" si="1"/>
        <v>0</v>
      </c>
    </row>
    <row r="132" spans="2:14" ht="15.75" x14ac:dyDescent="0.25">
      <c r="B132" s="256" t="s">
        <v>330</v>
      </c>
      <c r="C132" s="256">
        <v>21</v>
      </c>
      <c r="D132" s="256" t="s">
        <v>693</v>
      </c>
      <c r="E132" s="257" t="s">
        <v>694</v>
      </c>
      <c r="F132" s="258">
        <v>5243</v>
      </c>
      <c r="G132" s="259">
        <v>125</v>
      </c>
      <c r="H132" s="256" t="s">
        <v>330</v>
      </c>
      <c r="I132" s="256">
        <v>21</v>
      </c>
      <c r="J132" s="256" t="s">
        <v>629</v>
      </c>
      <c r="K132" s="257" t="s">
        <v>630</v>
      </c>
      <c r="L132" s="258">
        <v>15827</v>
      </c>
      <c r="M132" s="263">
        <f t="shared" si="0"/>
        <v>2.2923591456323728E-3</v>
      </c>
      <c r="N132" s="251">
        <f t="shared" si="1"/>
        <v>0</v>
      </c>
    </row>
    <row r="133" spans="2:14" ht="15.75" x14ac:dyDescent="0.25">
      <c r="B133" s="256" t="s">
        <v>330</v>
      </c>
      <c r="C133" s="256">
        <v>21</v>
      </c>
      <c r="D133" s="256" t="s">
        <v>695</v>
      </c>
      <c r="E133" s="257" t="s">
        <v>696</v>
      </c>
      <c r="F133" s="258">
        <v>4592</v>
      </c>
      <c r="G133" s="259">
        <v>126</v>
      </c>
      <c r="H133" s="256" t="s">
        <v>330</v>
      </c>
      <c r="I133" s="256">
        <v>21</v>
      </c>
      <c r="J133" s="256" t="s">
        <v>535</v>
      </c>
      <c r="K133" s="257" t="s">
        <v>536</v>
      </c>
      <c r="L133" s="258">
        <v>15782</v>
      </c>
      <c r="M133" s="263">
        <f t="shared" si="0"/>
        <v>2.2858414125462886E-3</v>
      </c>
      <c r="N133" s="251">
        <f t="shared" si="1"/>
        <v>0</v>
      </c>
    </row>
    <row r="134" spans="2:14" ht="15.75" x14ac:dyDescent="0.25">
      <c r="B134" s="256" t="s">
        <v>330</v>
      </c>
      <c r="C134" s="256">
        <v>21</v>
      </c>
      <c r="D134" s="256" t="s">
        <v>617</v>
      </c>
      <c r="E134" s="257" t="s">
        <v>618</v>
      </c>
      <c r="F134" s="258">
        <v>20393</v>
      </c>
      <c r="G134" s="259">
        <v>127</v>
      </c>
      <c r="H134" s="256" t="s">
        <v>330</v>
      </c>
      <c r="I134" s="256">
        <v>21</v>
      </c>
      <c r="J134" s="256" t="s">
        <v>675</v>
      </c>
      <c r="K134" s="257" t="s">
        <v>676</v>
      </c>
      <c r="L134" s="258">
        <v>15734</v>
      </c>
      <c r="M134" s="263">
        <f t="shared" si="0"/>
        <v>2.278889163921132E-3</v>
      </c>
      <c r="N134" s="251">
        <f t="shared" si="1"/>
        <v>0</v>
      </c>
    </row>
    <row r="135" spans="2:14" ht="15.75" x14ac:dyDescent="0.25">
      <c r="B135" s="256" t="s">
        <v>330</v>
      </c>
      <c r="C135" s="256">
        <v>21</v>
      </c>
      <c r="D135" s="256" t="s">
        <v>635</v>
      </c>
      <c r="E135" s="257" t="s">
        <v>636</v>
      </c>
      <c r="F135" s="258">
        <v>19080</v>
      </c>
      <c r="G135" s="259">
        <v>128</v>
      </c>
      <c r="H135" s="256" t="s">
        <v>330</v>
      </c>
      <c r="I135" s="256">
        <v>21</v>
      </c>
      <c r="J135" s="256" t="s">
        <v>613</v>
      </c>
      <c r="K135" s="257" t="s">
        <v>614</v>
      </c>
      <c r="L135" s="258">
        <v>15609</v>
      </c>
      <c r="M135" s="263">
        <f t="shared" si="0"/>
        <v>2.2607843497931199E-3</v>
      </c>
      <c r="N135" s="251">
        <f t="shared" si="1"/>
        <v>0</v>
      </c>
    </row>
    <row r="136" spans="2:14" ht="15.75" x14ac:dyDescent="0.25">
      <c r="B136" s="256" t="s">
        <v>330</v>
      </c>
      <c r="C136" s="256">
        <v>21</v>
      </c>
      <c r="D136" s="256" t="s">
        <v>697</v>
      </c>
      <c r="E136" s="257" t="s">
        <v>698</v>
      </c>
      <c r="F136" s="258">
        <v>14299</v>
      </c>
      <c r="G136" s="259">
        <v>129</v>
      </c>
      <c r="H136" s="256" t="s">
        <v>330</v>
      </c>
      <c r="I136" s="256">
        <v>21</v>
      </c>
      <c r="J136" s="256" t="s">
        <v>699</v>
      </c>
      <c r="K136" s="257" t="s">
        <v>700</v>
      </c>
      <c r="L136" s="258">
        <v>15609</v>
      </c>
      <c r="M136" s="263">
        <f t="shared" si="0"/>
        <v>2.2607843497931199E-3</v>
      </c>
      <c r="N136" s="251">
        <f t="shared" si="1"/>
        <v>0</v>
      </c>
    </row>
    <row r="137" spans="2:14" ht="15.75" x14ac:dyDescent="0.25">
      <c r="B137" s="256" t="s">
        <v>330</v>
      </c>
      <c r="C137" s="256">
        <v>21</v>
      </c>
      <c r="D137" s="256" t="s">
        <v>357</v>
      </c>
      <c r="E137" s="257" t="s">
        <v>358</v>
      </c>
      <c r="F137" s="258">
        <v>117877</v>
      </c>
      <c r="G137" s="259">
        <v>130</v>
      </c>
      <c r="H137" s="256" t="s">
        <v>330</v>
      </c>
      <c r="I137" s="256">
        <v>21</v>
      </c>
      <c r="J137" s="256" t="s">
        <v>701</v>
      </c>
      <c r="K137" s="257" t="s">
        <v>702</v>
      </c>
      <c r="L137" s="258">
        <v>15520</v>
      </c>
      <c r="M137" s="263">
        <f t="shared" si="0"/>
        <v>2.2478937221339754E-3</v>
      </c>
      <c r="N137" s="251">
        <f t="shared" si="1"/>
        <v>0</v>
      </c>
    </row>
    <row r="138" spans="2:14" ht="15.75" x14ac:dyDescent="0.25">
      <c r="B138" s="256" t="s">
        <v>330</v>
      </c>
      <c r="C138" s="256">
        <v>21</v>
      </c>
      <c r="D138" s="256" t="s">
        <v>627</v>
      </c>
      <c r="E138" s="257" t="s">
        <v>628</v>
      </c>
      <c r="F138" s="258">
        <v>19288</v>
      </c>
      <c r="G138" s="259">
        <v>131</v>
      </c>
      <c r="H138" s="256" t="s">
        <v>330</v>
      </c>
      <c r="I138" s="256">
        <v>21</v>
      </c>
      <c r="J138" s="256" t="s">
        <v>703</v>
      </c>
      <c r="K138" s="257" t="s">
        <v>704</v>
      </c>
      <c r="L138" s="258">
        <v>15375</v>
      </c>
      <c r="M138" s="263">
        <f t="shared" si="0"/>
        <v>2.2268921377454815E-3</v>
      </c>
      <c r="N138" s="251">
        <f t="shared" si="1"/>
        <v>0</v>
      </c>
    </row>
    <row r="139" spans="2:14" ht="15.75" x14ac:dyDescent="0.25">
      <c r="B139" s="256" t="s">
        <v>330</v>
      </c>
      <c r="C139" s="256">
        <v>21</v>
      </c>
      <c r="D139" s="256" t="s">
        <v>599</v>
      </c>
      <c r="E139" s="257" t="s">
        <v>600</v>
      </c>
      <c r="F139" s="258">
        <v>20892</v>
      </c>
      <c r="G139" s="259">
        <v>132</v>
      </c>
      <c r="H139" s="256" t="s">
        <v>330</v>
      </c>
      <c r="I139" s="256">
        <v>21</v>
      </c>
      <c r="J139" s="256" t="s">
        <v>377</v>
      </c>
      <c r="K139" s="257" t="s">
        <v>378</v>
      </c>
      <c r="L139" s="258">
        <v>15286</v>
      </c>
      <c r="M139" s="263">
        <f t="shared" si="0"/>
        <v>2.2140015100863366E-3</v>
      </c>
      <c r="N139" s="251">
        <f t="shared" si="1"/>
        <v>0</v>
      </c>
    </row>
    <row r="140" spans="2:14" ht="15.75" x14ac:dyDescent="0.25">
      <c r="B140" s="256" t="s">
        <v>330</v>
      </c>
      <c r="C140" s="256">
        <v>21</v>
      </c>
      <c r="D140" s="256" t="s">
        <v>481</v>
      </c>
      <c r="E140" s="257" t="s">
        <v>482</v>
      </c>
      <c r="F140" s="258">
        <v>34146</v>
      </c>
      <c r="G140" s="259">
        <v>133</v>
      </c>
      <c r="H140" s="256" t="s">
        <v>330</v>
      </c>
      <c r="I140" s="256">
        <v>21</v>
      </c>
      <c r="J140" s="256" t="s">
        <v>569</v>
      </c>
      <c r="K140" s="257" t="s">
        <v>570</v>
      </c>
      <c r="L140" s="258">
        <v>15239</v>
      </c>
      <c r="M140" s="263">
        <f t="shared" si="0"/>
        <v>2.2071940999742043E-3</v>
      </c>
      <c r="N140" s="251">
        <f t="shared" si="1"/>
        <v>0</v>
      </c>
    </row>
    <row r="141" spans="2:14" ht="15.75" x14ac:dyDescent="0.25">
      <c r="B141" s="256" t="s">
        <v>330</v>
      </c>
      <c r="C141" s="256">
        <v>21</v>
      </c>
      <c r="D141" s="256" t="s">
        <v>653</v>
      </c>
      <c r="E141" s="257" t="s">
        <v>654</v>
      </c>
      <c r="F141" s="258">
        <v>18549</v>
      </c>
      <c r="G141" s="259">
        <v>134</v>
      </c>
      <c r="H141" s="256" t="s">
        <v>330</v>
      </c>
      <c r="I141" s="256">
        <v>21</v>
      </c>
      <c r="J141" s="256" t="s">
        <v>475</v>
      </c>
      <c r="K141" s="257" t="s">
        <v>476</v>
      </c>
      <c r="L141" s="258">
        <v>15100</v>
      </c>
      <c r="M141" s="263">
        <f t="shared" si="0"/>
        <v>2.1870615466638549E-3</v>
      </c>
      <c r="N141" s="251">
        <f t="shared" si="1"/>
        <v>0</v>
      </c>
    </row>
    <row r="142" spans="2:14" ht="15.75" x14ac:dyDescent="0.25">
      <c r="B142" s="256" t="s">
        <v>330</v>
      </c>
      <c r="C142" s="256">
        <v>21</v>
      </c>
      <c r="D142" s="256" t="s">
        <v>637</v>
      </c>
      <c r="E142" s="257" t="s">
        <v>638</v>
      </c>
      <c r="F142" s="258">
        <v>18999</v>
      </c>
      <c r="G142" s="259">
        <v>135</v>
      </c>
      <c r="H142" s="256" t="s">
        <v>330</v>
      </c>
      <c r="I142" s="256">
        <v>21</v>
      </c>
      <c r="J142" s="256" t="s">
        <v>385</v>
      </c>
      <c r="K142" s="257" t="s">
        <v>386</v>
      </c>
      <c r="L142" s="258">
        <v>15018</v>
      </c>
      <c r="M142" s="263">
        <f t="shared" si="0"/>
        <v>2.1751847885958788E-3</v>
      </c>
      <c r="N142" s="251">
        <f t="shared" si="1"/>
        <v>0</v>
      </c>
    </row>
    <row r="143" spans="2:14" ht="15.75" x14ac:dyDescent="0.25">
      <c r="B143" s="256" t="s">
        <v>330</v>
      </c>
      <c r="C143" s="256">
        <v>21</v>
      </c>
      <c r="D143" s="256" t="s">
        <v>699</v>
      </c>
      <c r="E143" s="257" t="s">
        <v>700</v>
      </c>
      <c r="F143" s="258">
        <v>15609</v>
      </c>
      <c r="G143" s="259">
        <v>136</v>
      </c>
      <c r="H143" s="256" t="s">
        <v>330</v>
      </c>
      <c r="I143" s="256">
        <v>21</v>
      </c>
      <c r="J143" s="256" t="s">
        <v>705</v>
      </c>
      <c r="K143" s="257" t="s">
        <v>706</v>
      </c>
      <c r="L143" s="258">
        <v>14918</v>
      </c>
      <c r="M143" s="263">
        <f t="shared" si="0"/>
        <v>2.1607009372934692E-3</v>
      </c>
      <c r="N143" s="251">
        <f t="shared" si="1"/>
        <v>0</v>
      </c>
    </row>
    <row r="144" spans="2:14" ht="15.75" x14ac:dyDescent="0.25">
      <c r="B144" s="256" t="s">
        <v>330</v>
      </c>
      <c r="C144" s="256">
        <v>21</v>
      </c>
      <c r="D144" s="256" t="s">
        <v>611</v>
      </c>
      <c r="E144" s="257" t="s">
        <v>612</v>
      </c>
      <c r="F144" s="258">
        <v>20612</v>
      </c>
      <c r="G144" s="259">
        <v>137</v>
      </c>
      <c r="H144" s="256" t="s">
        <v>330</v>
      </c>
      <c r="I144" s="256">
        <v>21</v>
      </c>
      <c r="J144" s="256" t="s">
        <v>687</v>
      </c>
      <c r="K144" s="257" t="s">
        <v>688</v>
      </c>
      <c r="L144" s="258">
        <v>14632</v>
      </c>
      <c r="M144" s="263">
        <f t="shared" si="0"/>
        <v>2.1192771225685778E-3</v>
      </c>
      <c r="N144" s="251">
        <f t="shared" si="1"/>
        <v>0</v>
      </c>
    </row>
    <row r="145" spans="2:14" ht="15.75" x14ac:dyDescent="0.25">
      <c r="B145" s="256" t="s">
        <v>330</v>
      </c>
      <c r="C145" s="256">
        <v>21</v>
      </c>
      <c r="D145" s="256" t="s">
        <v>465</v>
      </c>
      <c r="E145" s="257" t="s">
        <v>466</v>
      </c>
      <c r="F145" s="258">
        <v>38506</v>
      </c>
      <c r="G145" s="259">
        <v>138</v>
      </c>
      <c r="H145" s="256" t="s">
        <v>330</v>
      </c>
      <c r="I145" s="256">
        <v>21</v>
      </c>
      <c r="J145" s="256" t="s">
        <v>527</v>
      </c>
      <c r="K145" s="257" t="s">
        <v>528</v>
      </c>
      <c r="L145" s="258">
        <v>14346</v>
      </c>
      <c r="M145" s="263">
        <f t="shared" si="0"/>
        <v>2.077853307843686E-3</v>
      </c>
      <c r="N145" s="251">
        <f t="shared" si="1"/>
        <v>0</v>
      </c>
    </row>
    <row r="146" spans="2:14" ht="15.75" x14ac:dyDescent="0.25">
      <c r="B146" s="256" t="s">
        <v>330</v>
      </c>
      <c r="C146" s="256">
        <v>21</v>
      </c>
      <c r="D146" s="256" t="s">
        <v>565</v>
      </c>
      <c r="E146" s="257" t="s">
        <v>566</v>
      </c>
      <c r="F146" s="258">
        <v>24475</v>
      </c>
      <c r="G146" s="259">
        <v>139</v>
      </c>
      <c r="H146" s="256" t="s">
        <v>330</v>
      </c>
      <c r="I146" s="256">
        <v>21</v>
      </c>
      <c r="J146" s="256" t="s">
        <v>697</v>
      </c>
      <c r="K146" s="257" t="s">
        <v>698</v>
      </c>
      <c r="L146" s="258">
        <v>14299</v>
      </c>
      <c r="M146" s="263">
        <f t="shared" si="0"/>
        <v>2.0710458977315537E-3</v>
      </c>
      <c r="N146" s="251">
        <f t="shared" si="1"/>
        <v>0</v>
      </c>
    </row>
    <row r="147" spans="2:14" ht="15.75" x14ac:dyDescent="0.25">
      <c r="B147" s="256" t="s">
        <v>330</v>
      </c>
      <c r="C147" s="256">
        <v>21</v>
      </c>
      <c r="D147" s="256" t="s">
        <v>469</v>
      </c>
      <c r="E147" s="257" t="s">
        <v>470</v>
      </c>
      <c r="F147" s="258">
        <v>37255</v>
      </c>
      <c r="G147" s="259">
        <v>140</v>
      </c>
      <c r="H147" s="256" t="s">
        <v>330</v>
      </c>
      <c r="I147" s="256">
        <v>21</v>
      </c>
      <c r="J147" s="256" t="s">
        <v>707</v>
      </c>
      <c r="K147" s="257" t="s">
        <v>708</v>
      </c>
      <c r="L147" s="258">
        <v>14253</v>
      </c>
      <c r="M147" s="263">
        <f t="shared" si="0"/>
        <v>2.0643833261324452E-3</v>
      </c>
      <c r="N147" s="251">
        <f t="shared" si="1"/>
        <v>0</v>
      </c>
    </row>
    <row r="148" spans="2:14" ht="15.75" x14ac:dyDescent="0.25">
      <c r="B148" s="256" t="s">
        <v>330</v>
      </c>
      <c r="C148" s="256">
        <v>21</v>
      </c>
      <c r="D148" s="256" t="s">
        <v>709</v>
      </c>
      <c r="E148" s="257" t="s">
        <v>710</v>
      </c>
      <c r="F148" s="258">
        <v>14019</v>
      </c>
      <c r="G148" s="259">
        <v>141</v>
      </c>
      <c r="H148" s="256" t="s">
        <v>330</v>
      </c>
      <c r="I148" s="256">
        <v>21</v>
      </c>
      <c r="J148" s="256" t="s">
        <v>711</v>
      </c>
      <c r="K148" s="257" t="s">
        <v>712</v>
      </c>
      <c r="L148" s="258">
        <v>14081</v>
      </c>
      <c r="M148" s="263">
        <f t="shared" si="0"/>
        <v>2.0394711018923008E-3</v>
      </c>
      <c r="N148" s="251">
        <f t="shared" si="1"/>
        <v>0</v>
      </c>
    </row>
    <row r="149" spans="2:14" ht="15.75" x14ac:dyDescent="0.25">
      <c r="B149" s="256" t="s">
        <v>330</v>
      </c>
      <c r="C149" s="256">
        <v>21</v>
      </c>
      <c r="D149" s="256" t="s">
        <v>589</v>
      </c>
      <c r="E149" s="257" t="s">
        <v>590</v>
      </c>
      <c r="F149" s="258">
        <v>22602</v>
      </c>
      <c r="G149" s="259">
        <v>142</v>
      </c>
      <c r="H149" s="256" t="s">
        <v>330</v>
      </c>
      <c r="I149" s="256">
        <v>21</v>
      </c>
      <c r="J149" s="256" t="s">
        <v>491</v>
      </c>
      <c r="K149" s="257" t="s">
        <v>492</v>
      </c>
      <c r="L149" s="258">
        <v>14028</v>
      </c>
      <c r="M149" s="263">
        <f t="shared" si="0"/>
        <v>2.0317946607020234E-3</v>
      </c>
      <c r="N149" s="251">
        <f t="shared" si="1"/>
        <v>0</v>
      </c>
    </row>
    <row r="150" spans="2:14" ht="15.75" x14ac:dyDescent="0.25">
      <c r="B150" s="256" t="s">
        <v>330</v>
      </c>
      <c r="C150" s="256">
        <v>21</v>
      </c>
      <c r="D150" s="256" t="s">
        <v>503</v>
      </c>
      <c r="E150" s="257" t="s">
        <v>504</v>
      </c>
      <c r="F150" s="258">
        <v>32198</v>
      </c>
      <c r="G150" s="259">
        <v>143</v>
      </c>
      <c r="H150" s="256" t="s">
        <v>330</v>
      </c>
      <c r="I150" s="256">
        <v>21</v>
      </c>
      <c r="J150" s="256" t="s">
        <v>709</v>
      </c>
      <c r="K150" s="257" t="s">
        <v>710</v>
      </c>
      <c r="L150" s="258">
        <v>14019</v>
      </c>
      <c r="M150" s="263">
        <f t="shared" si="0"/>
        <v>2.0304911140848069E-3</v>
      </c>
      <c r="N150" s="251">
        <f t="shared" si="1"/>
        <v>0</v>
      </c>
    </row>
    <row r="151" spans="2:14" ht="15.75" x14ac:dyDescent="0.25">
      <c r="B151" s="256" t="s">
        <v>330</v>
      </c>
      <c r="C151" s="256">
        <v>21</v>
      </c>
      <c r="D151" s="256" t="s">
        <v>379</v>
      </c>
      <c r="E151" s="257" t="s">
        <v>380</v>
      </c>
      <c r="F151" s="258">
        <v>81438</v>
      </c>
      <c r="G151" s="259">
        <v>144</v>
      </c>
      <c r="H151" s="256" t="s">
        <v>330</v>
      </c>
      <c r="I151" s="256">
        <v>21</v>
      </c>
      <c r="J151" s="256" t="s">
        <v>691</v>
      </c>
      <c r="K151" s="257" t="s">
        <v>692</v>
      </c>
      <c r="L151" s="258">
        <v>14012</v>
      </c>
      <c r="M151" s="263">
        <f t="shared" si="0"/>
        <v>2.029477244493638E-3</v>
      </c>
      <c r="N151" s="251">
        <f t="shared" si="1"/>
        <v>0</v>
      </c>
    </row>
    <row r="152" spans="2:14" ht="15.75" x14ac:dyDescent="0.25">
      <c r="B152" s="256" t="s">
        <v>330</v>
      </c>
      <c r="C152" s="256">
        <v>21</v>
      </c>
      <c r="D152" s="256" t="s">
        <v>595</v>
      </c>
      <c r="E152" s="257" t="s">
        <v>596</v>
      </c>
      <c r="F152" s="258">
        <v>21164</v>
      </c>
      <c r="G152" s="259">
        <v>145</v>
      </c>
      <c r="H152" s="256" t="s">
        <v>330</v>
      </c>
      <c r="I152" s="256">
        <v>21</v>
      </c>
      <c r="J152" s="256" t="s">
        <v>603</v>
      </c>
      <c r="K152" s="257" t="s">
        <v>604</v>
      </c>
      <c r="L152" s="258">
        <v>13774</v>
      </c>
      <c r="M152" s="263">
        <f t="shared" si="0"/>
        <v>1.9950056783939029E-3</v>
      </c>
      <c r="N152" s="251">
        <f t="shared" si="1"/>
        <v>0</v>
      </c>
    </row>
    <row r="153" spans="2:14" ht="15.75" x14ac:dyDescent="0.25">
      <c r="B153" s="256" t="s">
        <v>330</v>
      </c>
      <c r="C153" s="256">
        <v>21</v>
      </c>
      <c r="D153" s="256" t="s">
        <v>669</v>
      </c>
      <c r="E153" s="257" t="s">
        <v>670</v>
      </c>
      <c r="F153" s="258">
        <v>18182</v>
      </c>
      <c r="G153" s="259">
        <v>146</v>
      </c>
      <c r="H153" s="256" t="s">
        <v>330</v>
      </c>
      <c r="I153" s="256">
        <v>21</v>
      </c>
      <c r="J153" s="256" t="s">
        <v>713</v>
      </c>
      <c r="K153" s="257" t="s">
        <v>714</v>
      </c>
      <c r="L153" s="258">
        <v>13487</v>
      </c>
      <c r="M153" s="263">
        <f t="shared" si="0"/>
        <v>1.9534370251559872E-3</v>
      </c>
      <c r="N153" s="251">
        <f t="shared" si="1"/>
        <v>0</v>
      </c>
    </row>
    <row r="154" spans="2:14" ht="15.75" x14ac:dyDescent="0.25">
      <c r="B154" s="256" t="s">
        <v>330</v>
      </c>
      <c r="C154" s="256">
        <v>21</v>
      </c>
      <c r="D154" s="256" t="s">
        <v>677</v>
      </c>
      <c r="E154" s="257" t="s">
        <v>678</v>
      </c>
      <c r="F154" s="258">
        <v>17773</v>
      </c>
      <c r="G154" s="259">
        <v>147</v>
      </c>
      <c r="H154" s="256" t="s">
        <v>330</v>
      </c>
      <c r="I154" s="256">
        <v>21</v>
      </c>
      <c r="J154" s="256" t="s">
        <v>519</v>
      </c>
      <c r="K154" s="257" t="s">
        <v>520</v>
      </c>
      <c r="L154" s="258">
        <v>13015</v>
      </c>
      <c r="M154" s="263">
        <f t="shared" si="0"/>
        <v>1.885073247008614E-3</v>
      </c>
      <c r="N154" s="251">
        <f t="shared" si="1"/>
        <v>0</v>
      </c>
    </row>
    <row r="155" spans="2:14" ht="15.75" x14ac:dyDescent="0.25">
      <c r="B155" s="256" t="s">
        <v>330</v>
      </c>
      <c r="C155" s="256">
        <v>21</v>
      </c>
      <c r="D155" s="256" t="s">
        <v>573</v>
      </c>
      <c r="E155" s="257" t="s">
        <v>574</v>
      </c>
      <c r="F155" s="258">
        <v>23243</v>
      </c>
      <c r="G155" s="259">
        <v>148</v>
      </c>
      <c r="H155" s="256" t="s">
        <v>330</v>
      </c>
      <c r="I155" s="256">
        <v>21</v>
      </c>
      <c r="J155" s="256" t="s">
        <v>715</v>
      </c>
      <c r="K155" s="257" t="s">
        <v>716</v>
      </c>
      <c r="L155" s="258">
        <v>12987</v>
      </c>
      <c r="M155" s="263">
        <f t="shared" si="0"/>
        <v>1.8810177686439393E-3</v>
      </c>
      <c r="N155" s="251">
        <f t="shared" si="1"/>
        <v>0</v>
      </c>
    </row>
    <row r="156" spans="2:14" ht="15.75" x14ac:dyDescent="0.25">
      <c r="B156" s="256" t="s">
        <v>330</v>
      </c>
      <c r="C156" s="256">
        <v>21</v>
      </c>
      <c r="D156" s="256" t="s">
        <v>717</v>
      </c>
      <c r="E156" s="257" t="s">
        <v>718</v>
      </c>
      <c r="F156" s="258">
        <v>5877</v>
      </c>
      <c r="G156" s="259">
        <v>149</v>
      </c>
      <c r="H156" s="256" t="s">
        <v>330</v>
      </c>
      <c r="I156" s="256">
        <v>21</v>
      </c>
      <c r="J156" s="256" t="s">
        <v>719</v>
      </c>
      <c r="K156" s="257" t="s">
        <v>720</v>
      </c>
      <c r="L156" s="258">
        <v>12954</v>
      </c>
      <c r="M156" s="263">
        <f t="shared" si="0"/>
        <v>1.8762380977141442E-3</v>
      </c>
      <c r="N156" s="251">
        <f t="shared" si="1"/>
        <v>0</v>
      </c>
    </row>
    <row r="157" spans="2:14" ht="15.75" x14ac:dyDescent="0.25">
      <c r="B157" s="256" t="s">
        <v>330</v>
      </c>
      <c r="C157" s="256">
        <v>21</v>
      </c>
      <c r="D157" s="256" t="s">
        <v>427</v>
      </c>
      <c r="E157" s="257" t="s">
        <v>428</v>
      </c>
      <c r="F157" s="258">
        <v>46680</v>
      </c>
      <c r="G157" s="259">
        <v>150</v>
      </c>
      <c r="H157" s="256" t="s">
        <v>330</v>
      </c>
      <c r="I157" s="256">
        <v>21</v>
      </c>
      <c r="J157" s="256" t="s">
        <v>539</v>
      </c>
      <c r="K157" s="257" t="s">
        <v>540</v>
      </c>
      <c r="L157" s="258">
        <v>12653</v>
      </c>
      <c r="M157" s="263">
        <f t="shared" si="0"/>
        <v>1.8326417052938911E-3</v>
      </c>
      <c r="N157" s="251">
        <f t="shared" si="1"/>
        <v>0</v>
      </c>
    </row>
    <row r="158" spans="2:14" ht="15.75" x14ac:dyDescent="0.25">
      <c r="B158" s="256" t="s">
        <v>330</v>
      </c>
      <c r="C158" s="256">
        <v>21</v>
      </c>
      <c r="D158" s="256" t="s">
        <v>721</v>
      </c>
      <c r="E158" s="257" t="s">
        <v>722</v>
      </c>
      <c r="F158" s="258">
        <v>12398</v>
      </c>
      <c r="G158" s="259">
        <v>151</v>
      </c>
      <c r="H158" s="256" t="s">
        <v>330</v>
      </c>
      <c r="I158" s="256">
        <v>21</v>
      </c>
      <c r="J158" s="256" t="s">
        <v>723</v>
      </c>
      <c r="K158" s="257" t="s">
        <v>724</v>
      </c>
      <c r="L158" s="258">
        <v>12407</v>
      </c>
      <c r="M158" s="263">
        <f t="shared" si="0"/>
        <v>1.7970114310899635E-3</v>
      </c>
      <c r="N158" s="251">
        <f t="shared" si="1"/>
        <v>0</v>
      </c>
    </row>
    <row r="159" spans="2:14" ht="15.75" x14ac:dyDescent="0.25">
      <c r="B159" s="256" t="s">
        <v>330</v>
      </c>
      <c r="C159" s="256">
        <v>21</v>
      </c>
      <c r="D159" s="256" t="s">
        <v>725</v>
      </c>
      <c r="E159" s="257" t="s">
        <v>726</v>
      </c>
      <c r="F159" s="258">
        <v>6831</v>
      </c>
      <c r="G159" s="259">
        <v>152</v>
      </c>
      <c r="H159" s="256" t="s">
        <v>330</v>
      </c>
      <c r="I159" s="256">
        <v>21</v>
      </c>
      <c r="J159" s="256" t="s">
        <v>721</v>
      </c>
      <c r="K159" s="257" t="s">
        <v>722</v>
      </c>
      <c r="L159" s="258">
        <v>12398</v>
      </c>
      <c r="M159" s="263">
        <f t="shared" si="0"/>
        <v>1.7957078844727465E-3</v>
      </c>
      <c r="N159" s="251">
        <f t="shared" si="1"/>
        <v>0</v>
      </c>
    </row>
    <row r="160" spans="2:14" ht="15.75" x14ac:dyDescent="0.25">
      <c r="B160" s="256" t="s">
        <v>330</v>
      </c>
      <c r="C160" s="256">
        <v>21</v>
      </c>
      <c r="D160" s="256" t="s">
        <v>657</v>
      </c>
      <c r="E160" s="257" t="s">
        <v>658</v>
      </c>
      <c r="F160" s="258">
        <v>18420</v>
      </c>
      <c r="G160" s="259">
        <v>153</v>
      </c>
      <c r="H160" s="256" t="s">
        <v>330</v>
      </c>
      <c r="I160" s="256">
        <v>21</v>
      </c>
      <c r="J160" s="256" t="s">
        <v>567</v>
      </c>
      <c r="K160" s="257" t="s">
        <v>568</v>
      </c>
      <c r="L160" s="258">
        <v>12375</v>
      </c>
      <c r="M160" s="263">
        <f t="shared" si="0"/>
        <v>1.7923765986731922E-3</v>
      </c>
      <c r="N160" s="251">
        <f t="shared" si="1"/>
        <v>0</v>
      </c>
    </row>
    <row r="161" spans="2:14" ht="15.75" x14ac:dyDescent="0.25">
      <c r="B161" s="256" t="s">
        <v>330</v>
      </c>
      <c r="C161" s="256">
        <v>21</v>
      </c>
      <c r="D161" s="256" t="s">
        <v>727</v>
      </c>
      <c r="E161" s="257" t="s">
        <v>728</v>
      </c>
      <c r="F161" s="258">
        <v>11302</v>
      </c>
      <c r="G161" s="259">
        <v>154</v>
      </c>
      <c r="H161" s="256" t="s">
        <v>330</v>
      </c>
      <c r="I161" s="256">
        <v>21</v>
      </c>
      <c r="J161" s="256" t="s">
        <v>339</v>
      </c>
      <c r="K161" s="257" t="s">
        <v>340</v>
      </c>
      <c r="L161" s="258">
        <v>12257</v>
      </c>
      <c r="M161" s="263">
        <f t="shared" si="0"/>
        <v>1.775285654136349E-3</v>
      </c>
      <c r="N161" s="251">
        <f t="shared" si="1"/>
        <v>0</v>
      </c>
    </row>
    <row r="162" spans="2:14" ht="15.75" x14ac:dyDescent="0.25">
      <c r="B162" s="256" t="s">
        <v>330</v>
      </c>
      <c r="C162" s="256">
        <v>21</v>
      </c>
      <c r="D162" s="256" t="s">
        <v>705</v>
      </c>
      <c r="E162" s="257" t="s">
        <v>706</v>
      </c>
      <c r="F162" s="258">
        <v>14918</v>
      </c>
      <c r="G162" s="259">
        <v>155</v>
      </c>
      <c r="H162" s="256" t="s">
        <v>330</v>
      </c>
      <c r="I162" s="256">
        <v>21</v>
      </c>
      <c r="J162" s="256" t="s">
        <v>729</v>
      </c>
      <c r="K162" s="257" t="s">
        <v>730</v>
      </c>
      <c r="L162" s="258">
        <v>11966</v>
      </c>
      <c r="M162" s="263">
        <f t="shared" si="0"/>
        <v>1.733137646846337E-3</v>
      </c>
      <c r="N162" s="251">
        <f t="shared" si="1"/>
        <v>0</v>
      </c>
    </row>
    <row r="163" spans="2:14" ht="15.75" x14ac:dyDescent="0.25">
      <c r="B163" s="256" t="s">
        <v>330</v>
      </c>
      <c r="C163" s="256">
        <v>21</v>
      </c>
      <c r="D163" s="256" t="s">
        <v>521</v>
      </c>
      <c r="E163" s="257" t="s">
        <v>522</v>
      </c>
      <c r="F163" s="258">
        <v>29755</v>
      </c>
      <c r="G163" s="259">
        <v>156</v>
      </c>
      <c r="H163" s="256" t="s">
        <v>330</v>
      </c>
      <c r="I163" s="256">
        <v>21</v>
      </c>
      <c r="J163" s="256" t="s">
        <v>663</v>
      </c>
      <c r="K163" s="257" t="s">
        <v>664</v>
      </c>
      <c r="L163" s="258">
        <v>11871</v>
      </c>
      <c r="M163" s="263">
        <f t="shared" si="0"/>
        <v>1.7193779881090477E-3</v>
      </c>
      <c r="N163" s="251">
        <f t="shared" si="1"/>
        <v>0</v>
      </c>
    </row>
    <row r="164" spans="2:14" ht="15.75" x14ac:dyDescent="0.25">
      <c r="B164" s="256" t="s">
        <v>330</v>
      </c>
      <c r="C164" s="256">
        <v>21</v>
      </c>
      <c r="D164" s="256" t="s">
        <v>623</v>
      </c>
      <c r="E164" s="257" t="s">
        <v>624</v>
      </c>
      <c r="F164" s="258">
        <v>19846</v>
      </c>
      <c r="G164" s="259">
        <v>157</v>
      </c>
      <c r="H164" s="256" t="s">
        <v>330</v>
      </c>
      <c r="I164" s="256">
        <v>21</v>
      </c>
      <c r="J164" s="256" t="s">
        <v>401</v>
      </c>
      <c r="K164" s="257" t="s">
        <v>402</v>
      </c>
      <c r="L164" s="258">
        <v>11850</v>
      </c>
      <c r="M164" s="263">
        <f t="shared" si="0"/>
        <v>1.7163363793355417E-3</v>
      </c>
      <c r="N164" s="251">
        <f t="shared" si="1"/>
        <v>0</v>
      </c>
    </row>
    <row r="165" spans="2:14" ht="15.75" x14ac:dyDescent="0.25">
      <c r="B165" s="256" t="s">
        <v>330</v>
      </c>
      <c r="C165" s="256">
        <v>21</v>
      </c>
      <c r="D165" s="256" t="s">
        <v>731</v>
      </c>
      <c r="E165" s="257" t="s">
        <v>732</v>
      </c>
      <c r="F165" s="258">
        <v>7609</v>
      </c>
      <c r="G165" s="259">
        <v>158</v>
      </c>
      <c r="H165" s="256" t="s">
        <v>330</v>
      </c>
      <c r="I165" s="256">
        <v>21</v>
      </c>
      <c r="J165" s="256" t="s">
        <v>597</v>
      </c>
      <c r="K165" s="257" t="s">
        <v>598</v>
      </c>
      <c r="L165" s="258">
        <v>11827</v>
      </c>
      <c r="M165" s="263">
        <f t="shared" si="0"/>
        <v>1.7130050935359874E-3</v>
      </c>
      <c r="N165" s="251">
        <f t="shared" si="1"/>
        <v>0</v>
      </c>
    </row>
    <row r="166" spans="2:14" ht="15.75" x14ac:dyDescent="0.25">
      <c r="B166" s="256" t="s">
        <v>330</v>
      </c>
      <c r="C166" s="256">
        <v>21</v>
      </c>
      <c r="D166" s="256" t="s">
        <v>437</v>
      </c>
      <c r="E166" s="257" t="s">
        <v>438</v>
      </c>
      <c r="F166" s="258">
        <v>41694</v>
      </c>
      <c r="G166" s="259">
        <v>159</v>
      </c>
      <c r="H166" s="256" t="s">
        <v>330</v>
      </c>
      <c r="I166" s="256">
        <v>21</v>
      </c>
      <c r="J166" s="256" t="s">
        <v>659</v>
      </c>
      <c r="K166" s="257" t="s">
        <v>660</v>
      </c>
      <c r="L166" s="258">
        <v>11642</v>
      </c>
      <c r="M166" s="263">
        <f t="shared" si="0"/>
        <v>1.6862099686265296E-3</v>
      </c>
      <c r="N166" s="251">
        <f t="shared" si="1"/>
        <v>0</v>
      </c>
    </row>
    <row r="167" spans="2:14" ht="15.75" x14ac:dyDescent="0.25">
      <c r="B167" s="256" t="s">
        <v>330</v>
      </c>
      <c r="C167" s="256">
        <v>21</v>
      </c>
      <c r="D167" s="256" t="s">
        <v>733</v>
      </c>
      <c r="E167" s="257" t="s">
        <v>734</v>
      </c>
      <c r="F167" s="258">
        <v>5554</v>
      </c>
      <c r="G167" s="259">
        <v>160</v>
      </c>
      <c r="H167" s="256" t="s">
        <v>330</v>
      </c>
      <c r="I167" s="256">
        <v>21</v>
      </c>
      <c r="J167" s="256" t="s">
        <v>607</v>
      </c>
      <c r="K167" s="257" t="s">
        <v>608</v>
      </c>
      <c r="L167" s="258">
        <v>11628</v>
      </c>
      <c r="M167" s="263">
        <f t="shared" si="0"/>
        <v>1.6841822294441924E-3</v>
      </c>
      <c r="N167" s="251">
        <f t="shared" si="1"/>
        <v>0</v>
      </c>
    </row>
    <row r="168" spans="2:14" ht="15.75" x14ac:dyDescent="0.25">
      <c r="B168" s="256" t="s">
        <v>330</v>
      </c>
      <c r="C168" s="256">
        <v>21</v>
      </c>
      <c r="D168" s="256" t="s">
        <v>735</v>
      </c>
      <c r="E168" s="257" t="s">
        <v>736</v>
      </c>
      <c r="F168" s="258">
        <v>7576</v>
      </c>
      <c r="G168" s="259">
        <v>161</v>
      </c>
      <c r="H168" s="256" t="s">
        <v>330</v>
      </c>
      <c r="I168" s="256">
        <v>21</v>
      </c>
      <c r="J168" s="256" t="s">
        <v>351</v>
      </c>
      <c r="K168" s="257" t="s">
        <v>352</v>
      </c>
      <c r="L168" s="258">
        <v>11616</v>
      </c>
      <c r="M168" s="263">
        <f t="shared" si="0"/>
        <v>1.6824441672879031E-3</v>
      </c>
      <c r="N168" s="251">
        <f t="shared" si="1"/>
        <v>0</v>
      </c>
    </row>
    <row r="169" spans="2:14" ht="15.75" x14ac:dyDescent="0.25">
      <c r="B169" s="256" t="s">
        <v>330</v>
      </c>
      <c r="C169" s="256">
        <v>21</v>
      </c>
      <c r="D169" s="256" t="s">
        <v>441</v>
      </c>
      <c r="E169" s="257" t="s">
        <v>442</v>
      </c>
      <c r="F169" s="258">
        <v>41009</v>
      </c>
      <c r="G169" s="259">
        <v>162</v>
      </c>
      <c r="H169" s="256" t="s">
        <v>330</v>
      </c>
      <c r="I169" s="256">
        <v>21</v>
      </c>
      <c r="J169" s="256" t="s">
        <v>571</v>
      </c>
      <c r="K169" s="257" t="s">
        <v>572</v>
      </c>
      <c r="L169" s="258">
        <v>11464</v>
      </c>
      <c r="M169" s="263">
        <f t="shared" si="0"/>
        <v>1.6604287133082406E-3</v>
      </c>
      <c r="N169" s="251">
        <f t="shared" si="1"/>
        <v>0</v>
      </c>
    </row>
    <row r="170" spans="2:14" ht="15.75" x14ac:dyDescent="0.25">
      <c r="B170" s="256" t="s">
        <v>330</v>
      </c>
      <c r="C170" s="256">
        <v>21</v>
      </c>
      <c r="D170" s="256" t="s">
        <v>375</v>
      </c>
      <c r="E170" s="257" t="s">
        <v>376</v>
      </c>
      <c r="F170" s="258">
        <v>83238</v>
      </c>
      <c r="G170" s="259">
        <v>163</v>
      </c>
      <c r="H170" s="256" t="s">
        <v>330</v>
      </c>
      <c r="I170" s="256">
        <v>21</v>
      </c>
      <c r="J170" s="256" t="s">
        <v>737</v>
      </c>
      <c r="K170" s="257" t="s">
        <v>738</v>
      </c>
      <c r="L170" s="258">
        <v>11444</v>
      </c>
      <c r="M170" s="263">
        <f t="shared" si="0"/>
        <v>1.6575319430477587E-3</v>
      </c>
      <c r="N170" s="251">
        <f t="shared" si="1"/>
        <v>0</v>
      </c>
    </row>
    <row r="171" spans="2:14" ht="15.75" x14ac:dyDescent="0.25">
      <c r="B171" s="256" t="s">
        <v>330</v>
      </c>
      <c r="C171" s="256">
        <v>21</v>
      </c>
      <c r="D171" s="256" t="s">
        <v>387</v>
      </c>
      <c r="E171" s="257" t="s">
        <v>388</v>
      </c>
      <c r="F171" s="258">
        <v>71067</v>
      </c>
      <c r="G171" s="259">
        <v>164</v>
      </c>
      <c r="H171" s="256" t="s">
        <v>330</v>
      </c>
      <c r="I171" s="256">
        <v>21</v>
      </c>
      <c r="J171" s="256" t="s">
        <v>727</v>
      </c>
      <c r="K171" s="257" t="s">
        <v>728</v>
      </c>
      <c r="L171" s="258">
        <v>11302</v>
      </c>
      <c r="M171" s="263">
        <f t="shared" si="0"/>
        <v>1.6369648741983369E-3</v>
      </c>
      <c r="N171" s="251">
        <f t="shared" si="1"/>
        <v>0</v>
      </c>
    </row>
    <row r="172" spans="2:14" ht="15.75" x14ac:dyDescent="0.25">
      <c r="B172" s="256" t="s">
        <v>330</v>
      </c>
      <c r="C172" s="256">
        <v>21</v>
      </c>
      <c r="D172" s="256" t="s">
        <v>561</v>
      </c>
      <c r="E172" s="257" t="s">
        <v>562</v>
      </c>
      <c r="F172" s="258">
        <v>24663</v>
      </c>
      <c r="G172" s="259">
        <v>165</v>
      </c>
      <c r="H172" s="256" t="s">
        <v>330</v>
      </c>
      <c r="I172" s="256">
        <v>21</v>
      </c>
      <c r="J172" s="256" t="s">
        <v>651</v>
      </c>
      <c r="K172" s="257" t="s">
        <v>652</v>
      </c>
      <c r="L172" s="258">
        <v>11111</v>
      </c>
      <c r="M172" s="263">
        <f t="shared" si="0"/>
        <v>1.6093007182107345E-3</v>
      </c>
      <c r="N172" s="251">
        <f t="shared" si="1"/>
        <v>0</v>
      </c>
    </row>
    <row r="173" spans="2:14" ht="15.75" x14ac:dyDescent="0.25">
      <c r="B173" s="256" t="s">
        <v>330</v>
      </c>
      <c r="C173" s="256">
        <v>21</v>
      </c>
      <c r="D173" s="256" t="s">
        <v>553</v>
      </c>
      <c r="E173" s="257" t="s">
        <v>554</v>
      </c>
      <c r="F173" s="258">
        <v>25041</v>
      </c>
      <c r="G173" s="259">
        <v>166</v>
      </c>
      <c r="H173" s="256" t="s">
        <v>330</v>
      </c>
      <c r="I173" s="256">
        <v>21</v>
      </c>
      <c r="J173" s="256" t="s">
        <v>545</v>
      </c>
      <c r="K173" s="257" t="s">
        <v>546</v>
      </c>
      <c r="L173" s="258">
        <v>11084</v>
      </c>
      <c r="M173" s="263">
        <f t="shared" si="0"/>
        <v>1.6053900783590839E-3</v>
      </c>
      <c r="N173" s="251">
        <f t="shared" si="1"/>
        <v>0</v>
      </c>
    </row>
    <row r="174" spans="2:14" ht="15.75" x14ac:dyDescent="0.25">
      <c r="B174" s="256" t="s">
        <v>330</v>
      </c>
      <c r="C174" s="256">
        <v>21</v>
      </c>
      <c r="D174" s="256" t="s">
        <v>473</v>
      </c>
      <c r="E174" s="257" t="s">
        <v>474</v>
      </c>
      <c r="F174" s="258">
        <v>35980</v>
      </c>
      <c r="G174" s="259">
        <v>167</v>
      </c>
      <c r="H174" s="256" t="s">
        <v>330</v>
      </c>
      <c r="I174" s="256">
        <v>21</v>
      </c>
      <c r="J174" s="256" t="s">
        <v>649</v>
      </c>
      <c r="K174" s="257" t="s">
        <v>650</v>
      </c>
      <c r="L174" s="258">
        <v>11020</v>
      </c>
      <c r="M174" s="263">
        <f t="shared" si="0"/>
        <v>1.5961204135255419E-3</v>
      </c>
      <c r="N174" s="251">
        <f t="shared" si="1"/>
        <v>0</v>
      </c>
    </row>
    <row r="175" spans="2:14" ht="15.75" x14ac:dyDescent="0.25">
      <c r="B175" s="256" t="s">
        <v>330</v>
      </c>
      <c r="C175" s="256">
        <v>21</v>
      </c>
      <c r="D175" s="256" t="s">
        <v>715</v>
      </c>
      <c r="E175" s="257" t="s">
        <v>716</v>
      </c>
      <c r="F175" s="258">
        <v>12987</v>
      </c>
      <c r="G175" s="259">
        <v>168</v>
      </c>
      <c r="H175" s="256" t="s">
        <v>330</v>
      </c>
      <c r="I175" s="256">
        <v>21</v>
      </c>
      <c r="J175" s="256" t="s">
        <v>361</v>
      </c>
      <c r="K175" s="257" t="s">
        <v>362</v>
      </c>
      <c r="L175" s="258">
        <v>10956</v>
      </c>
      <c r="M175" s="263">
        <f t="shared" si="0"/>
        <v>1.5868507486919996E-3</v>
      </c>
      <c r="N175" s="251">
        <f t="shared" si="1"/>
        <v>0</v>
      </c>
    </row>
    <row r="176" spans="2:14" ht="15.75" x14ac:dyDescent="0.25">
      <c r="B176" s="256" t="s">
        <v>330</v>
      </c>
      <c r="C176" s="256">
        <v>21</v>
      </c>
      <c r="D176" s="256" t="s">
        <v>703</v>
      </c>
      <c r="E176" s="257" t="s">
        <v>704</v>
      </c>
      <c r="F176" s="258">
        <v>15375</v>
      </c>
      <c r="G176" s="259">
        <v>169</v>
      </c>
      <c r="H176" s="256" t="s">
        <v>330</v>
      </c>
      <c r="I176" s="256">
        <v>21</v>
      </c>
      <c r="J176" s="256" t="s">
        <v>739</v>
      </c>
      <c r="K176" s="257" t="s">
        <v>740</v>
      </c>
      <c r="L176" s="258">
        <v>10949</v>
      </c>
      <c r="M176" s="263">
        <f t="shared" si="0"/>
        <v>1.5858368791008309E-3</v>
      </c>
      <c r="N176" s="251">
        <f t="shared" si="1"/>
        <v>0</v>
      </c>
    </row>
    <row r="177" spans="2:14" ht="15.75" x14ac:dyDescent="0.25">
      <c r="B177" s="256" t="s">
        <v>330</v>
      </c>
      <c r="C177" s="256">
        <v>21</v>
      </c>
      <c r="D177" s="256" t="s">
        <v>707</v>
      </c>
      <c r="E177" s="257" t="s">
        <v>708</v>
      </c>
      <c r="F177" s="258">
        <v>14253</v>
      </c>
      <c r="G177" s="259">
        <v>170</v>
      </c>
      <c r="H177" s="256" t="s">
        <v>330</v>
      </c>
      <c r="I177" s="256">
        <v>21</v>
      </c>
      <c r="J177" s="256" t="s">
        <v>429</v>
      </c>
      <c r="K177" s="257" t="s">
        <v>430</v>
      </c>
      <c r="L177" s="258">
        <v>10931</v>
      </c>
      <c r="M177" s="263">
        <f t="shared" si="0"/>
        <v>1.5832297858663971E-3</v>
      </c>
      <c r="N177" s="251">
        <f t="shared" si="1"/>
        <v>0</v>
      </c>
    </row>
    <row r="178" spans="2:14" ht="15.75" x14ac:dyDescent="0.25">
      <c r="B178" s="256" t="s">
        <v>330</v>
      </c>
      <c r="C178" s="256">
        <v>21</v>
      </c>
      <c r="D178" s="256" t="s">
        <v>667</v>
      </c>
      <c r="E178" s="257" t="s">
        <v>668</v>
      </c>
      <c r="F178" s="258">
        <v>18256</v>
      </c>
      <c r="G178" s="259">
        <v>171</v>
      </c>
      <c r="H178" s="256" t="s">
        <v>330</v>
      </c>
      <c r="I178" s="256">
        <v>21</v>
      </c>
      <c r="J178" s="256" t="s">
        <v>483</v>
      </c>
      <c r="K178" s="257" t="s">
        <v>484</v>
      </c>
      <c r="L178" s="258">
        <v>10927</v>
      </c>
      <c r="M178" s="263">
        <f t="shared" si="0"/>
        <v>1.5826504318143008E-3</v>
      </c>
      <c r="N178" s="251">
        <f t="shared" si="1"/>
        <v>0</v>
      </c>
    </row>
    <row r="179" spans="2:14" ht="15.75" x14ac:dyDescent="0.25">
      <c r="B179" s="256" t="s">
        <v>330</v>
      </c>
      <c r="C179" s="256">
        <v>21</v>
      </c>
      <c r="D179" s="256" t="s">
        <v>433</v>
      </c>
      <c r="E179" s="257" t="s">
        <v>434</v>
      </c>
      <c r="F179" s="258">
        <v>45044</v>
      </c>
      <c r="G179" s="259">
        <v>172</v>
      </c>
      <c r="H179" s="256" t="s">
        <v>330</v>
      </c>
      <c r="I179" s="256">
        <v>21</v>
      </c>
      <c r="J179" s="256" t="s">
        <v>741</v>
      </c>
      <c r="K179" s="257" t="s">
        <v>742</v>
      </c>
      <c r="L179" s="258">
        <v>10862</v>
      </c>
      <c r="M179" s="263">
        <f t="shared" si="0"/>
        <v>1.5732359284677346E-3</v>
      </c>
      <c r="N179" s="251">
        <f t="shared" si="1"/>
        <v>0</v>
      </c>
    </row>
    <row r="180" spans="2:14" ht="15.75" x14ac:dyDescent="0.25">
      <c r="B180" s="256" t="s">
        <v>330</v>
      </c>
      <c r="C180" s="256">
        <v>21</v>
      </c>
      <c r="D180" s="256" t="s">
        <v>531</v>
      </c>
      <c r="E180" s="257" t="s">
        <v>532</v>
      </c>
      <c r="F180" s="258">
        <v>27817</v>
      </c>
      <c r="G180" s="259">
        <v>173</v>
      </c>
      <c r="H180" s="256" t="s">
        <v>330</v>
      </c>
      <c r="I180" s="256">
        <v>21</v>
      </c>
      <c r="J180" s="256" t="s">
        <v>743</v>
      </c>
      <c r="K180" s="257" t="s">
        <v>744</v>
      </c>
      <c r="L180" s="258">
        <v>10859</v>
      </c>
      <c r="M180" s="263">
        <f t="shared" si="0"/>
        <v>1.5728014129286622E-3</v>
      </c>
      <c r="N180" s="251">
        <f t="shared" si="1"/>
        <v>0</v>
      </c>
    </row>
    <row r="181" spans="2:14" ht="15.75" x14ac:dyDescent="0.25">
      <c r="B181" s="256" t="s">
        <v>330</v>
      </c>
      <c r="C181" s="256">
        <v>21</v>
      </c>
      <c r="D181" s="256" t="s">
        <v>745</v>
      </c>
      <c r="E181" s="257" t="s">
        <v>746</v>
      </c>
      <c r="F181" s="258">
        <v>7224</v>
      </c>
      <c r="G181" s="259">
        <v>174</v>
      </c>
      <c r="H181" s="256" t="s">
        <v>330</v>
      </c>
      <c r="I181" s="256">
        <v>21</v>
      </c>
      <c r="J181" s="256" t="s">
        <v>501</v>
      </c>
      <c r="K181" s="257" t="s">
        <v>502</v>
      </c>
      <c r="L181" s="258">
        <v>10720</v>
      </c>
      <c r="M181" s="263">
        <f t="shared" si="0"/>
        <v>1.5526688596183128E-3</v>
      </c>
      <c r="N181" s="251">
        <f t="shared" si="1"/>
        <v>0</v>
      </c>
    </row>
    <row r="182" spans="2:14" ht="15.75" x14ac:dyDescent="0.25">
      <c r="B182" s="256" t="s">
        <v>330</v>
      </c>
      <c r="C182" s="256">
        <v>21</v>
      </c>
      <c r="D182" s="256" t="s">
        <v>485</v>
      </c>
      <c r="E182" s="257" t="s">
        <v>486</v>
      </c>
      <c r="F182" s="258">
        <v>33707</v>
      </c>
      <c r="G182" s="259">
        <v>175</v>
      </c>
      <c r="H182" s="256" t="s">
        <v>330</v>
      </c>
      <c r="I182" s="256">
        <v>21</v>
      </c>
      <c r="J182" s="256" t="s">
        <v>639</v>
      </c>
      <c r="K182" s="257" t="s">
        <v>640</v>
      </c>
      <c r="L182" s="258">
        <v>10602</v>
      </c>
      <c r="M182" s="263">
        <f t="shared" si="0"/>
        <v>1.5355779150814696E-3</v>
      </c>
      <c r="N182" s="251">
        <f t="shared" si="1"/>
        <v>0</v>
      </c>
    </row>
    <row r="183" spans="2:14" ht="15.75" x14ac:dyDescent="0.25">
      <c r="B183" s="256" t="s">
        <v>330</v>
      </c>
      <c r="C183" s="256">
        <v>21</v>
      </c>
      <c r="D183" s="256" t="s">
        <v>747</v>
      </c>
      <c r="E183" s="257" t="s">
        <v>748</v>
      </c>
      <c r="F183" s="258">
        <v>4518</v>
      </c>
      <c r="G183" s="259">
        <v>176</v>
      </c>
      <c r="H183" s="256" t="s">
        <v>330</v>
      </c>
      <c r="I183" s="256">
        <v>21</v>
      </c>
      <c r="J183" s="256" t="s">
        <v>579</v>
      </c>
      <c r="K183" s="257" t="s">
        <v>580</v>
      </c>
      <c r="L183" s="258">
        <v>10591</v>
      </c>
      <c r="M183" s="263">
        <f t="shared" si="0"/>
        <v>1.5339846914382044E-3</v>
      </c>
      <c r="N183" s="251">
        <f t="shared" si="1"/>
        <v>0</v>
      </c>
    </row>
    <row r="184" spans="2:14" ht="15.75" x14ac:dyDescent="0.25">
      <c r="B184" s="256" t="s">
        <v>330</v>
      </c>
      <c r="C184" s="256">
        <v>21</v>
      </c>
      <c r="D184" s="256" t="s">
        <v>737</v>
      </c>
      <c r="E184" s="257" t="s">
        <v>738</v>
      </c>
      <c r="F184" s="258">
        <v>11444</v>
      </c>
      <c r="G184" s="259">
        <v>177</v>
      </c>
      <c r="H184" s="256" t="s">
        <v>330</v>
      </c>
      <c r="I184" s="256">
        <v>21</v>
      </c>
      <c r="J184" s="256" t="s">
        <v>511</v>
      </c>
      <c r="K184" s="257" t="s">
        <v>512</v>
      </c>
      <c r="L184" s="258">
        <v>10455</v>
      </c>
      <c r="M184" s="263">
        <f t="shared" si="0"/>
        <v>1.5142866536669273E-3</v>
      </c>
      <c r="N184" s="251">
        <f t="shared" si="1"/>
        <v>0</v>
      </c>
    </row>
    <row r="185" spans="2:14" ht="15.75" x14ac:dyDescent="0.25">
      <c r="B185" s="256" t="s">
        <v>330</v>
      </c>
      <c r="C185" s="256">
        <v>21</v>
      </c>
      <c r="D185" s="256" t="s">
        <v>729</v>
      </c>
      <c r="E185" s="257" t="s">
        <v>730</v>
      </c>
      <c r="F185" s="258">
        <v>11966</v>
      </c>
      <c r="G185" s="259">
        <v>178</v>
      </c>
      <c r="H185" s="256" t="s">
        <v>330</v>
      </c>
      <c r="I185" s="256">
        <v>21</v>
      </c>
      <c r="J185" s="256" t="s">
        <v>749</v>
      </c>
      <c r="K185" s="257" t="s">
        <v>750</v>
      </c>
      <c r="L185" s="258">
        <v>10434</v>
      </c>
      <c r="M185" s="263">
        <f t="shared" si="0"/>
        <v>1.5112450448934213E-3</v>
      </c>
      <c r="N185" s="251">
        <f t="shared" si="1"/>
        <v>0</v>
      </c>
    </row>
    <row r="186" spans="2:14" ht="15.75" x14ac:dyDescent="0.25">
      <c r="B186" s="256" t="s">
        <v>330</v>
      </c>
      <c r="C186" s="256">
        <v>21</v>
      </c>
      <c r="D186" s="256" t="s">
        <v>619</v>
      </c>
      <c r="E186" s="257" t="s">
        <v>620</v>
      </c>
      <c r="F186" s="258">
        <v>20235</v>
      </c>
      <c r="G186" s="259">
        <v>179</v>
      </c>
      <c r="H186" s="256" t="s">
        <v>330</v>
      </c>
      <c r="I186" s="256">
        <v>21</v>
      </c>
      <c r="J186" s="256" t="s">
        <v>559</v>
      </c>
      <c r="K186" s="257" t="s">
        <v>560</v>
      </c>
      <c r="L186" s="258">
        <v>10073</v>
      </c>
      <c r="M186" s="263">
        <f t="shared" si="0"/>
        <v>1.4589583416917224E-3</v>
      </c>
      <c r="N186" s="251">
        <f t="shared" si="1"/>
        <v>0</v>
      </c>
    </row>
    <row r="187" spans="2:14" ht="15.75" x14ac:dyDescent="0.25">
      <c r="B187" s="256" t="s">
        <v>330</v>
      </c>
      <c r="C187" s="256">
        <v>21</v>
      </c>
      <c r="D187" s="256" t="s">
        <v>701</v>
      </c>
      <c r="E187" s="257" t="s">
        <v>702</v>
      </c>
      <c r="F187" s="258">
        <v>15520</v>
      </c>
      <c r="G187" s="259">
        <v>180</v>
      </c>
      <c r="H187" s="256" t="s">
        <v>330</v>
      </c>
      <c r="I187" s="256">
        <v>21</v>
      </c>
      <c r="J187" s="256" t="s">
        <v>591</v>
      </c>
      <c r="K187" s="257" t="s">
        <v>592</v>
      </c>
      <c r="L187" s="258">
        <v>10011</v>
      </c>
      <c r="M187" s="263">
        <f t="shared" si="0"/>
        <v>1.4499783538842285E-3</v>
      </c>
      <c r="N187" s="251">
        <f t="shared" si="1"/>
        <v>0</v>
      </c>
    </row>
    <row r="188" spans="2:14" ht="15.75" x14ac:dyDescent="0.25">
      <c r="B188" s="256" t="s">
        <v>330</v>
      </c>
      <c r="C188" s="256">
        <v>21</v>
      </c>
      <c r="D188" s="256" t="s">
        <v>739</v>
      </c>
      <c r="E188" s="257" t="s">
        <v>740</v>
      </c>
      <c r="F188" s="258">
        <v>10949</v>
      </c>
      <c r="G188" s="259">
        <v>181</v>
      </c>
      <c r="H188" s="256" t="s">
        <v>330</v>
      </c>
      <c r="I188" s="256">
        <v>21</v>
      </c>
      <c r="J188" s="256" t="s">
        <v>621</v>
      </c>
      <c r="K188" s="257" t="s">
        <v>622</v>
      </c>
      <c r="L188" s="258">
        <v>9819</v>
      </c>
      <c r="M188" s="263">
        <f t="shared" si="0"/>
        <v>1.4221693593836021E-3</v>
      </c>
      <c r="N188" s="251">
        <f t="shared" si="1"/>
        <v>0</v>
      </c>
    </row>
    <row r="189" spans="2:14" ht="15.75" x14ac:dyDescent="0.25">
      <c r="B189" s="256" t="s">
        <v>330</v>
      </c>
      <c r="C189" s="256">
        <v>21</v>
      </c>
      <c r="D189" s="256" t="s">
        <v>671</v>
      </c>
      <c r="E189" s="257" t="s">
        <v>672</v>
      </c>
      <c r="F189" s="258">
        <v>18095</v>
      </c>
      <c r="G189" s="259">
        <v>182</v>
      </c>
      <c r="H189" s="256" t="s">
        <v>330</v>
      </c>
      <c r="I189" s="256">
        <v>21</v>
      </c>
      <c r="J189" s="256" t="s">
        <v>463</v>
      </c>
      <c r="K189" s="257" t="s">
        <v>464</v>
      </c>
      <c r="L189" s="258">
        <v>9166</v>
      </c>
      <c r="M189" s="263">
        <f t="shared" si="0"/>
        <v>1.3275898103788672E-3</v>
      </c>
      <c r="N189" s="251">
        <f t="shared" si="1"/>
        <v>0</v>
      </c>
    </row>
    <row r="190" spans="2:14" ht="15.75" x14ac:dyDescent="0.25">
      <c r="B190" s="256" t="s">
        <v>330</v>
      </c>
      <c r="C190" s="256">
        <v>21</v>
      </c>
      <c r="D190" s="256" t="s">
        <v>547</v>
      </c>
      <c r="E190" s="257" t="s">
        <v>548</v>
      </c>
      <c r="F190" s="258">
        <v>25371</v>
      </c>
      <c r="G190" s="259">
        <v>183</v>
      </c>
      <c r="H190" s="256" t="s">
        <v>330</v>
      </c>
      <c r="I190" s="256">
        <v>21</v>
      </c>
      <c r="J190" s="256" t="s">
        <v>689</v>
      </c>
      <c r="K190" s="257" t="s">
        <v>690</v>
      </c>
      <c r="L190" s="258">
        <v>9026</v>
      </c>
      <c r="M190" s="263">
        <f t="shared" si="0"/>
        <v>1.3073124185554936E-3</v>
      </c>
      <c r="N190" s="251">
        <f t="shared" si="1"/>
        <v>0</v>
      </c>
    </row>
    <row r="191" spans="2:14" ht="15.75" x14ac:dyDescent="0.25">
      <c r="B191" s="256" t="s">
        <v>330</v>
      </c>
      <c r="C191" s="256">
        <v>21</v>
      </c>
      <c r="D191" s="256" t="s">
        <v>341</v>
      </c>
      <c r="E191" s="257" t="s">
        <v>342</v>
      </c>
      <c r="F191" s="258">
        <v>174267</v>
      </c>
      <c r="G191" s="259">
        <v>184</v>
      </c>
      <c r="H191" s="256" t="s">
        <v>330</v>
      </c>
      <c r="I191" s="256">
        <v>21</v>
      </c>
      <c r="J191" s="256" t="s">
        <v>447</v>
      </c>
      <c r="K191" s="257" t="s">
        <v>448</v>
      </c>
      <c r="L191" s="258">
        <v>8996</v>
      </c>
      <c r="M191" s="263">
        <f t="shared" si="0"/>
        <v>1.3029672631647707E-3</v>
      </c>
      <c r="N191" s="251">
        <f t="shared" si="1"/>
        <v>0</v>
      </c>
    </row>
    <row r="192" spans="2:14" ht="15.75" x14ac:dyDescent="0.25">
      <c r="B192" s="256" t="s">
        <v>330</v>
      </c>
      <c r="C192" s="256">
        <v>21</v>
      </c>
      <c r="D192" s="256" t="s">
        <v>751</v>
      </c>
      <c r="E192" s="257" t="s">
        <v>752</v>
      </c>
      <c r="F192" s="258">
        <v>7495</v>
      </c>
      <c r="G192" s="259">
        <v>185</v>
      </c>
      <c r="H192" s="256" t="s">
        <v>330</v>
      </c>
      <c r="I192" s="256">
        <v>21</v>
      </c>
      <c r="J192" s="256" t="s">
        <v>479</v>
      </c>
      <c r="K192" s="257" t="s">
        <v>480</v>
      </c>
      <c r="L192" s="258">
        <v>8822</v>
      </c>
      <c r="M192" s="263">
        <f t="shared" si="0"/>
        <v>1.2777653618985781E-3</v>
      </c>
      <c r="N192" s="251">
        <f t="shared" si="1"/>
        <v>0</v>
      </c>
    </row>
    <row r="193" spans="2:14" ht="15.75" x14ac:dyDescent="0.25">
      <c r="B193" s="256" t="s">
        <v>330</v>
      </c>
      <c r="C193" s="256">
        <v>21</v>
      </c>
      <c r="D193" s="256" t="s">
        <v>333</v>
      </c>
      <c r="E193" s="257" t="s">
        <v>334</v>
      </c>
      <c r="F193" s="258">
        <v>1073893</v>
      </c>
      <c r="G193" s="259">
        <v>186</v>
      </c>
      <c r="H193" s="256" t="s">
        <v>330</v>
      </c>
      <c r="I193" s="256">
        <v>21</v>
      </c>
      <c r="J193" s="256" t="s">
        <v>641</v>
      </c>
      <c r="K193" s="257" t="s">
        <v>642</v>
      </c>
      <c r="L193" s="258">
        <v>8716</v>
      </c>
      <c r="M193" s="263">
        <f t="shared" si="0"/>
        <v>1.2624124795180237E-3</v>
      </c>
      <c r="N193" s="251">
        <f t="shared" si="1"/>
        <v>0</v>
      </c>
    </row>
    <row r="194" spans="2:14" ht="15.75" x14ac:dyDescent="0.25">
      <c r="B194" s="256" t="s">
        <v>330</v>
      </c>
      <c r="C194" s="256">
        <v>21</v>
      </c>
      <c r="D194" s="256" t="s">
        <v>647</v>
      </c>
      <c r="E194" s="257" t="s">
        <v>648</v>
      </c>
      <c r="F194" s="258">
        <v>18607</v>
      </c>
      <c r="G194" s="259">
        <v>187</v>
      </c>
      <c r="H194" s="256" t="s">
        <v>330</v>
      </c>
      <c r="I194" s="256">
        <v>21</v>
      </c>
      <c r="J194" s="256" t="s">
        <v>515</v>
      </c>
      <c r="K194" s="257" t="s">
        <v>516</v>
      </c>
      <c r="L194" s="258">
        <v>8447</v>
      </c>
      <c r="M194" s="263">
        <f t="shared" si="0"/>
        <v>1.2234509195145418E-3</v>
      </c>
      <c r="N194" s="251">
        <f t="shared" si="1"/>
        <v>0</v>
      </c>
    </row>
    <row r="195" spans="2:14" ht="15.75" x14ac:dyDescent="0.25">
      <c r="B195" s="256" t="s">
        <v>330</v>
      </c>
      <c r="C195" s="256">
        <v>21</v>
      </c>
      <c r="D195" s="256" t="s">
        <v>455</v>
      </c>
      <c r="E195" s="257" t="s">
        <v>456</v>
      </c>
      <c r="F195" s="258">
        <v>40574</v>
      </c>
      <c r="G195" s="259">
        <v>188</v>
      </c>
      <c r="H195" s="256" t="s">
        <v>330</v>
      </c>
      <c r="I195" s="256">
        <v>21</v>
      </c>
      <c r="J195" s="256" t="s">
        <v>555</v>
      </c>
      <c r="K195" s="257" t="s">
        <v>556</v>
      </c>
      <c r="L195" s="258">
        <v>8321</v>
      </c>
      <c r="M195" s="263">
        <f t="shared" si="0"/>
        <v>1.2052012668735056E-3</v>
      </c>
      <c r="N195" s="251">
        <f t="shared" si="1"/>
        <v>0</v>
      </c>
    </row>
    <row r="196" spans="2:14" ht="15.75" x14ac:dyDescent="0.25">
      <c r="B196" s="256" t="s">
        <v>330</v>
      </c>
      <c r="C196" s="256">
        <v>21</v>
      </c>
      <c r="D196" s="256" t="s">
        <v>723</v>
      </c>
      <c r="E196" s="257" t="s">
        <v>724</v>
      </c>
      <c r="F196" s="258">
        <v>12407</v>
      </c>
      <c r="G196" s="259">
        <v>189</v>
      </c>
      <c r="H196" s="256" t="s">
        <v>330</v>
      </c>
      <c r="I196" s="256">
        <v>21</v>
      </c>
      <c r="J196" s="256" t="s">
        <v>753</v>
      </c>
      <c r="K196" s="257" t="s">
        <v>754</v>
      </c>
      <c r="L196" s="258">
        <v>8303</v>
      </c>
      <c r="M196" s="263">
        <f t="shared" si="0"/>
        <v>1.2025941736390721E-3</v>
      </c>
      <c r="N196" s="251">
        <f t="shared" si="1"/>
        <v>0</v>
      </c>
    </row>
    <row r="197" spans="2:14" ht="15.75" x14ac:dyDescent="0.25">
      <c r="B197" s="256" t="s">
        <v>330</v>
      </c>
      <c r="C197" s="256">
        <v>21</v>
      </c>
      <c r="D197" s="256" t="s">
        <v>755</v>
      </c>
      <c r="E197" s="257" t="s">
        <v>756</v>
      </c>
      <c r="F197" s="258">
        <v>4563</v>
      </c>
      <c r="G197" s="259">
        <v>190</v>
      </c>
      <c r="H197" s="256" t="s">
        <v>330</v>
      </c>
      <c r="I197" s="256">
        <v>21</v>
      </c>
      <c r="J197" s="256" t="s">
        <v>685</v>
      </c>
      <c r="K197" s="257" t="s">
        <v>686</v>
      </c>
      <c r="L197" s="258">
        <v>8284</v>
      </c>
      <c r="M197" s="263">
        <f t="shared" si="0"/>
        <v>1.1998422418916142E-3</v>
      </c>
      <c r="N197" s="251">
        <f t="shared" si="1"/>
        <v>0</v>
      </c>
    </row>
    <row r="198" spans="2:14" ht="15.75" x14ac:dyDescent="0.25">
      <c r="B198" s="256" t="s">
        <v>330</v>
      </c>
      <c r="C198" s="256">
        <v>21</v>
      </c>
      <c r="D198" s="256" t="s">
        <v>661</v>
      </c>
      <c r="E198" s="257" t="s">
        <v>662</v>
      </c>
      <c r="F198" s="258">
        <v>18406</v>
      </c>
      <c r="G198" s="259">
        <v>191</v>
      </c>
      <c r="H198" s="256" t="s">
        <v>330</v>
      </c>
      <c r="I198" s="256">
        <v>21</v>
      </c>
      <c r="J198" s="256" t="s">
        <v>673</v>
      </c>
      <c r="K198" s="257" t="s">
        <v>674</v>
      </c>
      <c r="L198" s="258">
        <v>7658</v>
      </c>
      <c r="M198" s="263">
        <f t="shared" si="0"/>
        <v>1.1091733327385298E-3</v>
      </c>
      <c r="N198" s="251">
        <f t="shared" si="1"/>
        <v>0</v>
      </c>
    </row>
    <row r="199" spans="2:14" ht="15.75" x14ac:dyDescent="0.25">
      <c r="B199" s="256" t="s">
        <v>330</v>
      </c>
      <c r="C199" s="256">
        <v>21</v>
      </c>
      <c r="D199" s="256" t="s">
        <v>757</v>
      </c>
      <c r="E199" s="257" t="s">
        <v>758</v>
      </c>
      <c r="F199" s="258">
        <v>5230</v>
      </c>
      <c r="G199" s="259">
        <v>192</v>
      </c>
      <c r="H199" s="256" t="s">
        <v>330</v>
      </c>
      <c r="I199" s="256">
        <v>21</v>
      </c>
      <c r="J199" s="256" t="s">
        <v>587</v>
      </c>
      <c r="K199" s="257" t="s">
        <v>588</v>
      </c>
      <c r="L199" s="258">
        <v>7626</v>
      </c>
      <c r="M199" s="263">
        <f t="shared" si="0"/>
        <v>1.1045385003217588E-3</v>
      </c>
      <c r="N199" s="251">
        <f t="shared" si="1"/>
        <v>0</v>
      </c>
    </row>
    <row r="200" spans="2:14" ht="15.75" x14ac:dyDescent="0.25">
      <c r="B200" s="256" t="s">
        <v>330</v>
      </c>
      <c r="C200" s="256">
        <v>21</v>
      </c>
      <c r="D200" s="256" t="s">
        <v>759</v>
      </c>
      <c r="E200" s="257" t="s">
        <v>760</v>
      </c>
      <c r="F200" s="258">
        <v>6529</v>
      </c>
      <c r="G200" s="259">
        <v>193</v>
      </c>
      <c r="H200" s="256" t="s">
        <v>330</v>
      </c>
      <c r="I200" s="256">
        <v>21</v>
      </c>
      <c r="J200" s="256" t="s">
        <v>731</v>
      </c>
      <c r="K200" s="257" t="s">
        <v>732</v>
      </c>
      <c r="L200" s="258">
        <v>7609</v>
      </c>
      <c r="M200" s="263">
        <f t="shared" si="0"/>
        <v>1.1020762456003491E-3</v>
      </c>
      <c r="N200" s="251">
        <f t="shared" si="1"/>
        <v>0</v>
      </c>
    </row>
    <row r="201" spans="2:14" ht="15.75" x14ac:dyDescent="0.25">
      <c r="B201" s="256" t="s">
        <v>330</v>
      </c>
      <c r="C201" s="256">
        <v>21</v>
      </c>
      <c r="D201" s="256" t="s">
        <v>609</v>
      </c>
      <c r="E201" s="257" t="s">
        <v>610</v>
      </c>
      <c r="F201" s="258">
        <v>20678</v>
      </c>
      <c r="G201" s="259">
        <v>194</v>
      </c>
      <c r="H201" s="256" t="s">
        <v>330</v>
      </c>
      <c r="I201" s="256">
        <v>21</v>
      </c>
      <c r="J201" s="256" t="s">
        <v>735</v>
      </c>
      <c r="K201" s="257" t="s">
        <v>736</v>
      </c>
      <c r="L201" s="258">
        <v>7576</v>
      </c>
      <c r="M201" s="263">
        <f t="shared" si="0"/>
        <v>1.097296574670554E-3</v>
      </c>
      <c r="N201" s="251">
        <f t="shared" si="1"/>
        <v>0</v>
      </c>
    </row>
    <row r="202" spans="2:14" ht="15.75" x14ac:dyDescent="0.25">
      <c r="B202" s="256" t="s">
        <v>330</v>
      </c>
      <c r="C202" s="256">
        <v>21</v>
      </c>
      <c r="D202" s="256" t="s">
        <v>713</v>
      </c>
      <c r="E202" s="257" t="s">
        <v>714</v>
      </c>
      <c r="F202" s="258">
        <v>13487</v>
      </c>
      <c r="G202" s="259">
        <v>195</v>
      </c>
      <c r="H202" s="256" t="s">
        <v>330</v>
      </c>
      <c r="I202" s="256">
        <v>21</v>
      </c>
      <c r="J202" s="256" t="s">
        <v>751</v>
      </c>
      <c r="K202" s="257" t="s">
        <v>752</v>
      </c>
      <c r="L202" s="258">
        <v>7495</v>
      </c>
      <c r="M202" s="263">
        <f t="shared" si="0"/>
        <v>1.0855646551156022E-3</v>
      </c>
      <c r="N202" s="251">
        <f t="shared" si="1"/>
        <v>0</v>
      </c>
    </row>
    <row r="203" spans="2:14" ht="15.75" x14ac:dyDescent="0.25">
      <c r="B203" s="256" t="s">
        <v>330</v>
      </c>
      <c r="C203" s="256">
        <v>21</v>
      </c>
      <c r="D203" s="256" t="s">
        <v>741</v>
      </c>
      <c r="E203" s="257" t="s">
        <v>742</v>
      </c>
      <c r="F203" s="258">
        <v>10862</v>
      </c>
      <c r="G203" s="259">
        <v>196</v>
      </c>
      <c r="H203" s="256" t="s">
        <v>330</v>
      </c>
      <c r="I203" s="256">
        <v>21</v>
      </c>
      <c r="J203" s="256" t="s">
        <v>655</v>
      </c>
      <c r="K203" s="257" t="s">
        <v>656</v>
      </c>
      <c r="L203" s="258">
        <v>7359</v>
      </c>
      <c r="M203" s="263">
        <f t="shared" si="0"/>
        <v>1.0658666173443251E-3</v>
      </c>
      <c r="N203" s="251">
        <f t="shared" si="1"/>
        <v>0</v>
      </c>
    </row>
    <row r="204" spans="2:14" ht="15.75" x14ac:dyDescent="0.25">
      <c r="B204" s="256" t="s">
        <v>330</v>
      </c>
      <c r="C204" s="256">
        <v>21</v>
      </c>
      <c r="D204" s="256" t="s">
        <v>711</v>
      </c>
      <c r="E204" s="257" t="s">
        <v>712</v>
      </c>
      <c r="F204" s="258">
        <v>14081</v>
      </c>
      <c r="G204" s="259">
        <v>197</v>
      </c>
      <c r="H204" s="256" t="s">
        <v>330</v>
      </c>
      <c r="I204" s="256">
        <v>21</v>
      </c>
      <c r="J204" s="256" t="s">
        <v>431</v>
      </c>
      <c r="K204" s="257" t="s">
        <v>432</v>
      </c>
      <c r="L204" s="258">
        <v>7273</v>
      </c>
      <c r="M204" s="263">
        <f t="shared" si="0"/>
        <v>1.0534105052242527E-3</v>
      </c>
      <c r="N204" s="251">
        <f t="shared" si="1"/>
        <v>0</v>
      </c>
    </row>
    <row r="205" spans="2:14" ht="15.75" x14ac:dyDescent="0.25">
      <c r="B205" s="256" t="s">
        <v>330</v>
      </c>
      <c r="C205" s="256">
        <v>21</v>
      </c>
      <c r="D205" s="256" t="s">
        <v>743</v>
      </c>
      <c r="E205" s="257" t="s">
        <v>744</v>
      </c>
      <c r="F205" s="258">
        <v>10859</v>
      </c>
      <c r="G205" s="259">
        <v>198</v>
      </c>
      <c r="H205" s="256" t="s">
        <v>330</v>
      </c>
      <c r="I205" s="256">
        <v>21</v>
      </c>
      <c r="J205" s="256" t="s">
        <v>745</v>
      </c>
      <c r="K205" s="257" t="s">
        <v>746</v>
      </c>
      <c r="L205" s="258">
        <v>7224</v>
      </c>
      <c r="M205" s="263">
        <f t="shared" si="0"/>
        <v>1.0463134180860719E-3</v>
      </c>
      <c r="N205" s="251">
        <f t="shared" si="1"/>
        <v>0</v>
      </c>
    </row>
    <row r="206" spans="2:14" ht="15.75" x14ac:dyDescent="0.25">
      <c r="B206" s="256" t="s">
        <v>330</v>
      </c>
      <c r="C206" s="256">
        <v>21</v>
      </c>
      <c r="D206" s="256" t="s">
        <v>681</v>
      </c>
      <c r="E206" s="257" t="s">
        <v>682</v>
      </c>
      <c r="F206" s="258">
        <v>17663</v>
      </c>
      <c r="G206" s="259">
        <v>199</v>
      </c>
      <c r="H206" s="256" t="s">
        <v>330</v>
      </c>
      <c r="I206" s="256">
        <v>21</v>
      </c>
      <c r="J206" s="256" t="s">
        <v>725</v>
      </c>
      <c r="K206" s="257" t="s">
        <v>726</v>
      </c>
      <c r="L206" s="258">
        <v>6831</v>
      </c>
      <c r="M206" s="263">
        <f t="shared" si="0"/>
        <v>9.8939188246760209E-4</v>
      </c>
      <c r="N206" s="251">
        <f t="shared" si="1"/>
        <v>0</v>
      </c>
    </row>
    <row r="207" spans="2:14" ht="15.75" x14ac:dyDescent="0.25">
      <c r="B207" s="256" t="s">
        <v>330</v>
      </c>
      <c r="C207" s="256">
        <v>21</v>
      </c>
      <c r="D207" s="256" t="s">
        <v>749</v>
      </c>
      <c r="E207" s="257" t="s">
        <v>750</v>
      </c>
      <c r="F207" s="258">
        <v>10434</v>
      </c>
      <c r="G207" s="259">
        <v>200</v>
      </c>
      <c r="H207" s="256" t="s">
        <v>330</v>
      </c>
      <c r="I207" s="256">
        <v>21</v>
      </c>
      <c r="J207" s="256" t="s">
        <v>365</v>
      </c>
      <c r="K207" s="257" t="s">
        <v>366</v>
      </c>
      <c r="L207" s="258">
        <v>6789</v>
      </c>
      <c r="M207" s="263">
        <f t="shared" si="0"/>
        <v>9.8330866492059017E-4</v>
      </c>
      <c r="N207" s="251">
        <f t="shared" si="1"/>
        <v>0</v>
      </c>
    </row>
    <row r="208" spans="2:14" ht="15.75" x14ac:dyDescent="0.25">
      <c r="B208" s="256" t="s">
        <v>330</v>
      </c>
      <c r="C208" s="256">
        <v>21</v>
      </c>
      <c r="D208" s="256" t="s">
        <v>761</v>
      </c>
      <c r="E208" s="257" t="s">
        <v>762</v>
      </c>
      <c r="F208" s="258">
        <v>5537</v>
      </c>
      <c r="G208" s="259">
        <v>201</v>
      </c>
      <c r="H208" s="256" t="s">
        <v>330</v>
      </c>
      <c r="I208" s="256">
        <v>21</v>
      </c>
      <c r="J208" s="256" t="s">
        <v>665</v>
      </c>
      <c r="K208" s="257" t="s">
        <v>666</v>
      </c>
      <c r="L208" s="258">
        <v>6788</v>
      </c>
      <c r="M208" s="263">
        <f t="shared" si="0"/>
        <v>9.8316382640756608E-4</v>
      </c>
      <c r="N208" s="251">
        <f t="shared" si="1"/>
        <v>0</v>
      </c>
    </row>
    <row r="209" spans="2:14" ht="15.75" x14ac:dyDescent="0.25">
      <c r="B209" s="256" t="s">
        <v>330</v>
      </c>
      <c r="C209" s="256">
        <v>21</v>
      </c>
      <c r="D209" s="256" t="s">
        <v>753</v>
      </c>
      <c r="E209" s="257" t="s">
        <v>754</v>
      </c>
      <c r="F209" s="258">
        <v>8303</v>
      </c>
      <c r="G209" s="259">
        <v>202</v>
      </c>
      <c r="H209" s="256" t="s">
        <v>330</v>
      </c>
      <c r="I209" s="256">
        <v>21</v>
      </c>
      <c r="J209" s="256" t="s">
        <v>759</v>
      </c>
      <c r="K209" s="257" t="s">
        <v>760</v>
      </c>
      <c r="L209" s="258">
        <v>6529</v>
      </c>
      <c r="M209" s="263">
        <f t="shared" si="0"/>
        <v>9.4565065153432511E-4</v>
      </c>
      <c r="N209" s="251">
        <f t="shared" si="1"/>
        <v>0</v>
      </c>
    </row>
    <row r="210" spans="2:14" ht="15.75" x14ac:dyDescent="0.25">
      <c r="B210" s="256" t="s">
        <v>330</v>
      </c>
      <c r="C210" s="256">
        <v>21</v>
      </c>
      <c r="D210" s="256" t="s">
        <v>525</v>
      </c>
      <c r="E210" s="257" t="s">
        <v>526</v>
      </c>
      <c r="F210" s="258">
        <v>28511</v>
      </c>
      <c r="G210" s="259">
        <v>203</v>
      </c>
      <c r="H210" s="256" t="s">
        <v>330</v>
      </c>
      <c r="I210" s="256">
        <v>21</v>
      </c>
      <c r="J210" s="256" t="s">
        <v>335</v>
      </c>
      <c r="K210" s="257" t="s">
        <v>336</v>
      </c>
      <c r="L210" s="258">
        <v>6351</v>
      </c>
      <c r="M210" s="263">
        <f t="shared" si="0"/>
        <v>9.1986939621603592E-4</v>
      </c>
      <c r="N210" s="251">
        <f t="shared" si="1"/>
        <v>0</v>
      </c>
    </row>
    <row r="211" spans="2:14" ht="15.75" x14ac:dyDescent="0.25">
      <c r="B211" s="256" t="s">
        <v>330</v>
      </c>
      <c r="C211" s="256">
        <v>21</v>
      </c>
      <c r="D211" s="256" t="s">
        <v>345</v>
      </c>
      <c r="E211" s="257" t="s">
        <v>346</v>
      </c>
      <c r="F211" s="258">
        <v>164869</v>
      </c>
      <c r="G211" s="259">
        <v>204</v>
      </c>
      <c r="H211" s="256" t="s">
        <v>330</v>
      </c>
      <c r="I211" s="256">
        <v>21</v>
      </c>
      <c r="J211" s="256" t="s">
        <v>593</v>
      </c>
      <c r="K211" s="257" t="s">
        <v>594</v>
      </c>
      <c r="L211" s="258">
        <v>6142</v>
      </c>
      <c r="M211" s="263">
        <f t="shared" si="0"/>
        <v>8.8959814699399978E-4</v>
      </c>
      <c r="N211" s="251">
        <f t="shared" si="1"/>
        <v>0</v>
      </c>
    </row>
    <row r="212" spans="2:14" ht="15.75" x14ac:dyDescent="0.25">
      <c r="B212" s="256" t="s">
        <v>330</v>
      </c>
      <c r="C212" s="256">
        <v>21</v>
      </c>
      <c r="D212" s="256" t="s">
        <v>601</v>
      </c>
      <c r="E212" s="257" t="s">
        <v>602</v>
      </c>
      <c r="F212" s="258">
        <v>20891</v>
      </c>
      <c r="G212" s="259">
        <v>205</v>
      </c>
      <c r="H212" s="256" t="s">
        <v>330</v>
      </c>
      <c r="I212" s="256">
        <v>21</v>
      </c>
      <c r="J212" s="256" t="s">
        <v>443</v>
      </c>
      <c r="K212" s="257" t="s">
        <v>444</v>
      </c>
      <c r="L212" s="258">
        <v>5900</v>
      </c>
      <c r="M212" s="263">
        <f t="shared" si="0"/>
        <v>8.5454722684216841E-4</v>
      </c>
      <c r="N212" s="251">
        <f t="shared" si="1"/>
        <v>0</v>
      </c>
    </row>
    <row r="213" spans="2:14" ht="15.75" x14ac:dyDescent="0.25">
      <c r="B213" s="256" t="s">
        <v>330</v>
      </c>
      <c r="C213" s="256">
        <v>21</v>
      </c>
      <c r="D213" s="256" t="s">
        <v>763</v>
      </c>
      <c r="E213" s="257" t="s">
        <v>764</v>
      </c>
      <c r="F213" s="258">
        <v>5716</v>
      </c>
      <c r="G213" s="259">
        <v>206</v>
      </c>
      <c r="H213" s="256" t="s">
        <v>330</v>
      </c>
      <c r="I213" s="256">
        <v>21</v>
      </c>
      <c r="J213" s="256" t="s">
        <v>717</v>
      </c>
      <c r="K213" s="257" t="s">
        <v>718</v>
      </c>
      <c r="L213" s="258">
        <v>5877</v>
      </c>
      <c r="M213" s="263">
        <f t="shared" si="0"/>
        <v>8.5121594104261428E-4</v>
      </c>
      <c r="N213" s="251">
        <f t="shared" si="1"/>
        <v>0</v>
      </c>
    </row>
    <row r="214" spans="2:14" ht="15.75" x14ac:dyDescent="0.25">
      <c r="B214" s="256" t="s">
        <v>330</v>
      </c>
      <c r="C214" s="256">
        <v>21</v>
      </c>
      <c r="D214" s="256" t="s">
        <v>445</v>
      </c>
      <c r="E214" s="257" t="s">
        <v>446</v>
      </c>
      <c r="F214" s="258">
        <v>40844</v>
      </c>
      <c r="G214" s="259">
        <v>207</v>
      </c>
      <c r="H214" s="256" t="s">
        <v>330</v>
      </c>
      <c r="I214" s="256">
        <v>21</v>
      </c>
      <c r="J214" s="256" t="s">
        <v>763</v>
      </c>
      <c r="K214" s="257" t="s">
        <v>764</v>
      </c>
      <c r="L214" s="258">
        <v>5716</v>
      </c>
      <c r="M214" s="263">
        <f t="shared" si="0"/>
        <v>8.2789694044573469E-4</v>
      </c>
      <c r="N214" s="251">
        <f t="shared" si="1"/>
        <v>0</v>
      </c>
    </row>
    <row r="215" spans="2:14" ht="15.75" x14ac:dyDescent="0.25">
      <c r="B215" s="256" t="s">
        <v>330</v>
      </c>
      <c r="C215" s="256">
        <v>21</v>
      </c>
      <c r="D215" s="256" t="s">
        <v>477</v>
      </c>
      <c r="E215" s="257" t="s">
        <v>478</v>
      </c>
      <c r="F215" s="258">
        <v>34826</v>
      </c>
      <c r="G215" s="259">
        <v>208</v>
      </c>
      <c r="H215" s="256" t="s">
        <v>330</v>
      </c>
      <c r="I215" s="256">
        <v>21</v>
      </c>
      <c r="J215" s="256" t="s">
        <v>733</v>
      </c>
      <c r="K215" s="257" t="s">
        <v>734</v>
      </c>
      <c r="L215" s="258">
        <v>5554</v>
      </c>
      <c r="M215" s="263">
        <f t="shared" si="0"/>
        <v>8.0443310133583113E-4</v>
      </c>
      <c r="N215" s="251">
        <f t="shared" si="1"/>
        <v>0</v>
      </c>
    </row>
    <row r="216" spans="2:14" ht="15.75" x14ac:dyDescent="0.25">
      <c r="B216" s="256" t="s">
        <v>330</v>
      </c>
      <c r="C216" s="256">
        <v>21</v>
      </c>
      <c r="D216" s="256" t="s">
        <v>557</v>
      </c>
      <c r="E216" s="257" t="s">
        <v>558</v>
      </c>
      <c r="F216" s="258">
        <v>24907</v>
      </c>
      <c r="G216" s="259">
        <v>209</v>
      </c>
      <c r="H216" s="256" t="s">
        <v>330</v>
      </c>
      <c r="I216" s="256">
        <v>21</v>
      </c>
      <c r="J216" s="256" t="s">
        <v>761</v>
      </c>
      <c r="K216" s="257" t="s">
        <v>762</v>
      </c>
      <c r="L216" s="258">
        <v>5537</v>
      </c>
      <c r="M216" s="263">
        <f t="shared" si="0"/>
        <v>8.0197084661442152E-4</v>
      </c>
      <c r="N216" s="251">
        <f t="shared" si="1"/>
        <v>0</v>
      </c>
    </row>
    <row r="217" spans="2:14" ht="15.75" x14ac:dyDescent="0.25">
      <c r="B217" s="256" t="s">
        <v>330</v>
      </c>
      <c r="C217" s="256">
        <v>21</v>
      </c>
      <c r="D217" s="256" t="s">
        <v>409</v>
      </c>
      <c r="E217" s="257" t="s">
        <v>410</v>
      </c>
      <c r="F217" s="258">
        <v>57253</v>
      </c>
      <c r="G217" s="259">
        <v>210</v>
      </c>
      <c r="H217" s="256" t="s">
        <v>330</v>
      </c>
      <c r="I217" s="256">
        <v>21</v>
      </c>
      <c r="J217" s="256" t="s">
        <v>435</v>
      </c>
      <c r="K217" s="257" t="s">
        <v>436</v>
      </c>
      <c r="L217" s="258">
        <v>5519</v>
      </c>
      <c r="M217" s="263">
        <f t="shared" si="0"/>
        <v>7.9936375337998772E-4</v>
      </c>
      <c r="N217" s="251">
        <f t="shared" si="1"/>
        <v>0</v>
      </c>
    </row>
    <row r="218" spans="2:14" ht="15.75" x14ac:dyDescent="0.25">
      <c r="B218" s="256" t="s">
        <v>330</v>
      </c>
      <c r="C218" s="256">
        <v>21</v>
      </c>
      <c r="D218" s="256" t="s">
        <v>499</v>
      </c>
      <c r="E218" s="257" t="s">
        <v>500</v>
      </c>
      <c r="F218" s="258">
        <v>32316</v>
      </c>
      <c r="G218" s="259">
        <v>211</v>
      </c>
      <c r="H218" s="256" t="s">
        <v>330</v>
      </c>
      <c r="I218" s="256">
        <v>21</v>
      </c>
      <c r="J218" s="256" t="s">
        <v>415</v>
      </c>
      <c r="K218" s="257" t="s">
        <v>416</v>
      </c>
      <c r="L218" s="258">
        <v>5511</v>
      </c>
      <c r="M218" s="263">
        <f t="shared" si="0"/>
        <v>7.9820504527579501E-4</v>
      </c>
      <c r="N218" s="251">
        <f t="shared" si="1"/>
        <v>0</v>
      </c>
    </row>
    <row r="219" spans="2:14" ht="15.75" x14ac:dyDescent="0.25">
      <c r="B219" s="256" t="s">
        <v>330</v>
      </c>
      <c r="C219" s="256">
        <v>21</v>
      </c>
      <c r="D219" s="256" t="s">
        <v>413</v>
      </c>
      <c r="E219" s="257" t="s">
        <v>414</v>
      </c>
      <c r="F219" s="258">
        <v>54845</v>
      </c>
      <c r="G219" s="259">
        <v>212</v>
      </c>
      <c r="H219" s="256" t="s">
        <v>330</v>
      </c>
      <c r="I219" s="256">
        <v>21</v>
      </c>
      <c r="J219" s="256" t="s">
        <v>693</v>
      </c>
      <c r="K219" s="257" t="s">
        <v>694</v>
      </c>
      <c r="L219" s="258">
        <v>5243</v>
      </c>
      <c r="M219" s="263">
        <f t="shared" si="0"/>
        <v>7.5938832378533714E-4</v>
      </c>
      <c r="N219" s="251">
        <f t="shared" si="1"/>
        <v>0</v>
      </c>
    </row>
    <row r="220" spans="2:14" ht="15.75" x14ac:dyDescent="0.25">
      <c r="B220" s="256" t="s">
        <v>330</v>
      </c>
      <c r="C220" s="256">
        <v>21</v>
      </c>
      <c r="D220" s="256" t="s">
        <v>417</v>
      </c>
      <c r="E220" s="257" t="s">
        <v>418</v>
      </c>
      <c r="F220" s="258">
        <v>51249</v>
      </c>
      <c r="G220" s="259">
        <v>213</v>
      </c>
      <c r="H220" s="256" t="s">
        <v>330</v>
      </c>
      <c r="I220" s="256">
        <v>21</v>
      </c>
      <c r="J220" s="256" t="s">
        <v>757</v>
      </c>
      <c r="K220" s="257" t="s">
        <v>758</v>
      </c>
      <c r="L220" s="258">
        <v>5230</v>
      </c>
      <c r="M220" s="263">
        <f t="shared" si="0"/>
        <v>7.5750542311602389E-4</v>
      </c>
      <c r="N220" s="251">
        <f t="shared" si="1"/>
        <v>0</v>
      </c>
    </row>
    <row r="221" spans="2:14" ht="15.75" x14ac:dyDescent="0.25">
      <c r="B221" s="256" t="s">
        <v>330</v>
      </c>
      <c r="C221" s="256">
        <v>21</v>
      </c>
      <c r="D221" s="256" t="s">
        <v>719</v>
      </c>
      <c r="E221" s="257" t="s">
        <v>720</v>
      </c>
      <c r="F221" s="258">
        <v>12954</v>
      </c>
      <c r="G221" s="259">
        <v>214</v>
      </c>
      <c r="H221" s="256" t="s">
        <v>330</v>
      </c>
      <c r="I221" s="256">
        <v>21</v>
      </c>
      <c r="J221" s="256" t="s">
        <v>695</v>
      </c>
      <c r="K221" s="257" t="s">
        <v>696</v>
      </c>
      <c r="L221" s="258">
        <v>4592</v>
      </c>
      <c r="M221" s="263">
        <f t="shared" si="0"/>
        <v>6.650984518066504E-4</v>
      </c>
      <c r="N221" s="251">
        <f t="shared" si="1"/>
        <v>0</v>
      </c>
    </row>
    <row r="222" spans="2:14" ht="15.75" x14ac:dyDescent="0.25">
      <c r="B222" s="256" t="s">
        <v>330</v>
      </c>
      <c r="C222" s="256">
        <v>21</v>
      </c>
      <c r="D222" s="256" t="s">
        <v>507</v>
      </c>
      <c r="E222" s="257" t="s">
        <v>508</v>
      </c>
      <c r="F222" s="258">
        <v>32046</v>
      </c>
      <c r="G222" s="259">
        <v>215</v>
      </c>
      <c r="H222" s="256" t="s">
        <v>330</v>
      </c>
      <c r="I222" s="256">
        <v>21</v>
      </c>
      <c r="J222" s="256" t="s">
        <v>755</v>
      </c>
      <c r="K222" s="257" t="s">
        <v>756</v>
      </c>
      <c r="L222" s="258">
        <v>4563</v>
      </c>
      <c r="M222" s="263">
        <f t="shared" si="0"/>
        <v>6.6089813492895162E-4</v>
      </c>
      <c r="N222" s="251">
        <f t="shared" si="1"/>
        <v>0</v>
      </c>
    </row>
    <row r="223" spans="2:14" ht="15.75" x14ac:dyDescent="0.25">
      <c r="B223" s="256" t="s">
        <v>330</v>
      </c>
      <c r="C223" s="256">
        <v>21</v>
      </c>
      <c r="D223" s="256" t="s">
        <v>513</v>
      </c>
      <c r="E223" s="257" t="s">
        <v>514</v>
      </c>
      <c r="F223" s="258">
        <v>30917</v>
      </c>
      <c r="G223" s="259">
        <v>216</v>
      </c>
      <c r="H223" s="256" t="s">
        <v>330</v>
      </c>
      <c r="I223" s="256">
        <v>21</v>
      </c>
      <c r="J223" s="256" t="s">
        <v>747</v>
      </c>
      <c r="K223" s="257" t="s">
        <v>748</v>
      </c>
      <c r="L223" s="258">
        <v>4518</v>
      </c>
      <c r="M223" s="263">
        <f t="shared" si="0"/>
        <v>6.5438040184286734E-4</v>
      </c>
      <c r="N223" s="251">
        <f t="shared" si="1"/>
        <v>0</v>
      </c>
    </row>
    <row r="224" spans="2:14" ht="15.75" x14ac:dyDescent="0.25">
      <c r="B224" s="256" t="s">
        <v>330</v>
      </c>
      <c r="C224" s="256">
        <v>21</v>
      </c>
      <c r="D224" s="256" t="s">
        <v>419</v>
      </c>
      <c r="E224" s="257" t="s">
        <v>420</v>
      </c>
      <c r="F224" s="258">
        <v>50507</v>
      </c>
      <c r="G224" s="259">
        <v>217</v>
      </c>
      <c r="H224" s="256" t="s">
        <v>330</v>
      </c>
      <c r="I224" s="256">
        <v>21</v>
      </c>
      <c r="J224" s="256" t="s">
        <v>633</v>
      </c>
      <c r="K224" s="257" t="s">
        <v>634</v>
      </c>
      <c r="L224" s="258">
        <v>3431</v>
      </c>
      <c r="M224" s="263">
        <f t="shared" si="0"/>
        <v>4.9694093818567462E-4</v>
      </c>
      <c r="N224" s="251">
        <f t="shared" si="1"/>
        <v>0</v>
      </c>
    </row>
    <row r="225" spans="12:14" x14ac:dyDescent="0.2">
      <c r="N225" s="251">
        <f>SUM(N8:N224)</f>
        <v>16</v>
      </c>
    </row>
    <row r="227" spans="12:14" x14ac:dyDescent="0.2">
      <c r="L227" s="264">
        <f>SUM(L8:L226)</f>
        <v>6904241</v>
      </c>
    </row>
  </sheetData>
  <sheetProtection password="C236" sheet="1" scenarios="1" selectLockedCells="1" selectUnlockedCells="1"/>
  <mergeCells count="4">
    <mergeCell ref="B5:F5"/>
    <mergeCell ref="H5:L5"/>
    <mergeCell ref="B6:F6"/>
    <mergeCell ref="H6:L6"/>
  </mergeCells>
  <phoneticPr fontId="23" type="noConversion"/>
  <pageMargins left="0.50972222222222219" right="0.50972222222222219" top="0.79027777777777775" bottom="0.79027777777777775"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2"/>
  <sheetViews>
    <sheetView zoomScale="110" zoomScaleNormal="110" zoomScaleSheetLayoutView="100" workbookViewId="0"/>
  </sheetViews>
  <sheetFormatPr defaultRowHeight="14.1" customHeight="1" x14ac:dyDescent="0.2"/>
  <cols>
    <col min="2" max="2" width="4.5703125" customWidth="1"/>
    <col min="3" max="3" width="30.140625" customWidth="1"/>
    <col min="4" max="4" width="12.85546875" customWidth="1"/>
    <col min="5" max="5" width="4.7109375" customWidth="1"/>
    <col min="6" max="6" width="4.5703125" customWidth="1"/>
    <col min="7" max="7" width="30.140625" customWidth="1"/>
    <col min="8" max="8" width="12.85546875" customWidth="1"/>
  </cols>
  <sheetData>
    <row r="1" spans="1:8" ht="14.1" customHeight="1" x14ac:dyDescent="0.2">
      <c r="A1" s="265" t="s">
        <v>765</v>
      </c>
      <c r="B1" t="s">
        <v>766</v>
      </c>
    </row>
    <row r="2" spans="1:8" ht="14.1" customHeight="1" x14ac:dyDescent="0.2">
      <c r="B2" s="391" t="s">
        <v>767</v>
      </c>
      <c r="C2" s="391"/>
      <c r="D2" s="391"/>
      <c r="E2" s="391"/>
      <c r="F2" s="391"/>
      <c r="G2" s="391"/>
      <c r="H2" s="391"/>
    </row>
    <row r="3" spans="1:8" ht="14.1" customHeight="1" x14ac:dyDescent="0.2">
      <c r="B3" s="391"/>
      <c r="C3" s="391"/>
      <c r="D3" s="391"/>
      <c r="E3" s="391"/>
      <c r="F3" s="391"/>
      <c r="G3" s="391"/>
      <c r="H3" s="391"/>
    </row>
    <row r="4" spans="1:8" ht="18" customHeight="1" x14ac:dyDescent="0.2">
      <c r="B4" s="392" t="s">
        <v>768</v>
      </c>
      <c r="C4" s="392"/>
      <c r="D4" s="392"/>
      <c r="E4" s="266"/>
      <c r="F4" s="392" t="s">
        <v>769</v>
      </c>
      <c r="G4" s="392"/>
      <c r="H4" s="392"/>
    </row>
    <row r="5" spans="1:8" ht="29.1" customHeight="1" x14ac:dyDescent="0.2">
      <c r="B5" s="267" t="s">
        <v>770</v>
      </c>
      <c r="C5" s="254" t="s">
        <v>328</v>
      </c>
      <c r="D5" s="254" t="s">
        <v>329</v>
      </c>
      <c r="E5" s="253"/>
      <c r="F5" s="267" t="s">
        <v>770</v>
      </c>
      <c r="G5" s="254" t="s">
        <v>328</v>
      </c>
      <c r="H5" s="254" t="s">
        <v>329</v>
      </c>
    </row>
    <row r="6" spans="1:8" ht="14.1" customHeight="1" x14ac:dyDescent="0.2">
      <c r="B6" s="268">
        <v>1</v>
      </c>
      <c r="C6" s="269" t="s">
        <v>332</v>
      </c>
      <c r="D6" s="270">
        <v>110543</v>
      </c>
      <c r="F6" s="271">
        <v>1</v>
      </c>
      <c r="G6" s="272" t="s">
        <v>334</v>
      </c>
      <c r="H6" s="273">
        <v>1082935</v>
      </c>
    </row>
    <row r="7" spans="1:8" ht="14.1" customHeight="1" x14ac:dyDescent="0.2">
      <c r="B7" s="268">
        <v>2</v>
      </c>
      <c r="C7" s="269" t="s">
        <v>336</v>
      </c>
      <c r="D7" s="270">
        <v>6421</v>
      </c>
      <c r="F7" s="271">
        <v>2</v>
      </c>
      <c r="G7" s="272" t="s">
        <v>338</v>
      </c>
      <c r="H7" s="273">
        <v>253873</v>
      </c>
    </row>
    <row r="8" spans="1:8" ht="14.1" customHeight="1" x14ac:dyDescent="0.2">
      <c r="B8" s="268">
        <v>3</v>
      </c>
      <c r="C8" s="269" t="s">
        <v>340</v>
      </c>
      <c r="D8" s="270">
        <v>12360</v>
      </c>
      <c r="F8" s="271">
        <v>3</v>
      </c>
      <c r="G8" s="272" t="s">
        <v>342</v>
      </c>
      <c r="H8" s="273">
        <v>176008</v>
      </c>
    </row>
    <row r="9" spans="1:8" ht="14.1" customHeight="1" x14ac:dyDescent="0.2">
      <c r="B9" s="268">
        <v>4</v>
      </c>
      <c r="C9" s="269" t="s">
        <v>344</v>
      </c>
      <c r="D9" s="270">
        <v>21667</v>
      </c>
      <c r="F9" s="271">
        <v>4</v>
      </c>
      <c r="G9" s="272" t="s">
        <v>346</v>
      </c>
      <c r="H9" s="273">
        <v>166295</v>
      </c>
    </row>
    <row r="10" spans="1:8" ht="14.1" customHeight="1" x14ac:dyDescent="0.2">
      <c r="B10" s="268">
        <v>5</v>
      </c>
      <c r="C10" s="269" t="s">
        <v>348</v>
      </c>
      <c r="D10" s="270">
        <v>26115</v>
      </c>
      <c r="F10" s="271">
        <v>5</v>
      </c>
      <c r="G10" s="272" t="s">
        <v>350</v>
      </c>
      <c r="H10" s="273">
        <v>161926</v>
      </c>
    </row>
    <row r="11" spans="1:8" ht="14.1" customHeight="1" x14ac:dyDescent="0.2">
      <c r="B11" s="268">
        <v>6</v>
      </c>
      <c r="C11" s="269" t="s">
        <v>352</v>
      </c>
      <c r="D11" s="270">
        <v>10210</v>
      </c>
      <c r="F11" s="271">
        <v>6</v>
      </c>
      <c r="G11" s="272" t="s">
        <v>354</v>
      </c>
      <c r="H11" s="273">
        <v>120548</v>
      </c>
    </row>
    <row r="12" spans="1:8" ht="14.1" customHeight="1" x14ac:dyDescent="0.2">
      <c r="B12" s="268">
        <v>7</v>
      </c>
      <c r="C12" s="269" t="s">
        <v>356</v>
      </c>
      <c r="D12" s="270">
        <v>26619</v>
      </c>
      <c r="F12" s="271">
        <v>7</v>
      </c>
      <c r="G12" s="272" t="s">
        <v>358</v>
      </c>
      <c r="H12" s="273">
        <v>119915</v>
      </c>
    </row>
    <row r="13" spans="1:8" ht="14.1" customHeight="1" x14ac:dyDescent="0.2">
      <c r="B13" s="268">
        <v>8</v>
      </c>
      <c r="C13" s="269" t="s">
        <v>360</v>
      </c>
      <c r="D13" s="270">
        <v>31303</v>
      </c>
      <c r="F13" s="271">
        <v>8</v>
      </c>
      <c r="G13" s="272" t="s">
        <v>332</v>
      </c>
      <c r="H13" s="273">
        <v>110543</v>
      </c>
    </row>
    <row r="14" spans="1:8" ht="14.1" customHeight="1" x14ac:dyDescent="0.2">
      <c r="B14" s="268">
        <v>9</v>
      </c>
      <c r="C14" s="269" t="s">
        <v>362</v>
      </c>
      <c r="D14" s="270">
        <v>10979</v>
      </c>
      <c r="F14" s="271">
        <v>9</v>
      </c>
      <c r="G14" s="272" t="s">
        <v>364</v>
      </c>
      <c r="H14" s="273">
        <v>103020</v>
      </c>
    </row>
    <row r="15" spans="1:8" ht="14.1" customHeight="1" x14ac:dyDescent="0.2">
      <c r="B15" s="268">
        <v>10</v>
      </c>
      <c r="C15" s="269" t="s">
        <v>366</v>
      </c>
      <c r="D15" s="270">
        <v>6844</v>
      </c>
      <c r="F15" s="271">
        <v>10</v>
      </c>
      <c r="G15" s="274" t="s">
        <v>368</v>
      </c>
      <c r="H15" s="273">
        <v>93511</v>
      </c>
    </row>
    <row r="16" spans="1:8" ht="14.1" customHeight="1" x14ac:dyDescent="0.2">
      <c r="B16" s="268">
        <v>11</v>
      </c>
      <c r="C16" s="269" t="s">
        <v>370</v>
      </c>
      <c r="D16" s="270">
        <v>40756</v>
      </c>
      <c r="F16" s="271">
        <v>11</v>
      </c>
      <c r="G16" s="272" t="s">
        <v>372</v>
      </c>
      <c r="H16" s="273">
        <v>86662</v>
      </c>
    </row>
    <row r="17" spans="2:8" ht="14.1" customHeight="1" x14ac:dyDescent="0.2">
      <c r="B17" s="268">
        <v>12</v>
      </c>
      <c r="C17" s="269" t="s">
        <v>374</v>
      </c>
      <c r="D17" s="270">
        <v>27125</v>
      </c>
      <c r="F17" s="271">
        <v>12</v>
      </c>
      <c r="G17" s="272" t="s">
        <v>376</v>
      </c>
      <c r="H17" s="273">
        <v>83759</v>
      </c>
    </row>
    <row r="18" spans="2:8" ht="14.1" customHeight="1" x14ac:dyDescent="0.2">
      <c r="B18" s="268">
        <v>13</v>
      </c>
      <c r="C18" s="269" t="s">
        <v>378</v>
      </c>
      <c r="D18" s="270">
        <v>15499</v>
      </c>
      <c r="F18" s="271">
        <v>13</v>
      </c>
      <c r="G18" s="272" t="s">
        <v>380</v>
      </c>
      <c r="H18" s="273">
        <v>81924</v>
      </c>
    </row>
    <row r="19" spans="2:8" ht="14.1" customHeight="1" x14ac:dyDescent="0.2">
      <c r="B19" s="268">
        <v>14</v>
      </c>
      <c r="C19" s="269" t="s">
        <v>382</v>
      </c>
      <c r="D19" s="270">
        <v>18169</v>
      </c>
      <c r="F19" s="271">
        <v>14</v>
      </c>
      <c r="G19" s="272" t="s">
        <v>384</v>
      </c>
      <c r="H19" s="273">
        <v>78348</v>
      </c>
    </row>
    <row r="20" spans="2:8" ht="14.1" customHeight="1" x14ac:dyDescent="0.2">
      <c r="B20" s="268">
        <v>15</v>
      </c>
      <c r="C20" s="269" t="s">
        <v>386</v>
      </c>
      <c r="D20" s="270">
        <v>15182</v>
      </c>
      <c r="F20" s="271">
        <v>15</v>
      </c>
      <c r="G20" s="272" t="s">
        <v>388</v>
      </c>
      <c r="H20" s="273">
        <v>71329</v>
      </c>
    </row>
    <row r="21" spans="2:8" ht="14.1" customHeight="1" x14ac:dyDescent="0.2">
      <c r="B21" s="268">
        <v>16</v>
      </c>
      <c r="C21" s="269" t="s">
        <v>390</v>
      </c>
      <c r="D21" s="270">
        <v>45680</v>
      </c>
      <c r="F21" s="271">
        <v>16</v>
      </c>
      <c r="G21" s="272" t="s">
        <v>392</v>
      </c>
      <c r="H21" s="273">
        <v>71227</v>
      </c>
    </row>
    <row r="22" spans="2:8" ht="14.1" customHeight="1" x14ac:dyDescent="0.2">
      <c r="B22" s="268">
        <v>17</v>
      </c>
      <c r="C22" s="269" t="s">
        <v>394</v>
      </c>
      <c r="D22" s="270">
        <v>32083</v>
      </c>
      <c r="F22" s="271">
        <v>17</v>
      </c>
      <c r="G22" s="272" t="s">
        <v>396</v>
      </c>
      <c r="H22" s="273">
        <v>68458</v>
      </c>
    </row>
    <row r="23" spans="2:8" ht="14.1" customHeight="1" x14ac:dyDescent="0.2">
      <c r="B23" s="268">
        <v>18</v>
      </c>
      <c r="C23" s="269" t="s">
        <v>398</v>
      </c>
      <c r="D23" s="270">
        <v>29297</v>
      </c>
      <c r="F23" s="271">
        <v>18</v>
      </c>
      <c r="G23" s="272" t="s">
        <v>400</v>
      </c>
      <c r="H23" s="273">
        <v>67104</v>
      </c>
    </row>
    <row r="24" spans="2:8" ht="14.1" customHeight="1" x14ac:dyDescent="0.2">
      <c r="B24" s="268">
        <v>19</v>
      </c>
      <c r="C24" s="269" t="s">
        <v>402</v>
      </c>
      <c r="D24" s="270">
        <v>11915</v>
      </c>
      <c r="F24" s="271">
        <v>19</v>
      </c>
      <c r="G24" s="272" t="s">
        <v>404</v>
      </c>
      <c r="H24" s="273">
        <v>64123</v>
      </c>
    </row>
    <row r="25" spans="2:8" ht="14.1" customHeight="1" x14ac:dyDescent="0.2">
      <c r="B25" s="268">
        <v>20</v>
      </c>
      <c r="C25" s="269" t="s">
        <v>364</v>
      </c>
      <c r="D25" s="270">
        <v>103020</v>
      </c>
      <c r="F25" s="271">
        <v>20</v>
      </c>
      <c r="G25" s="272" t="s">
        <v>406</v>
      </c>
      <c r="H25" s="273">
        <v>61621</v>
      </c>
    </row>
    <row r="26" spans="2:8" ht="14.1" customHeight="1" x14ac:dyDescent="0.2">
      <c r="B26" s="268">
        <v>21</v>
      </c>
      <c r="C26" s="269" t="s">
        <v>408</v>
      </c>
      <c r="D26" s="270">
        <v>16812</v>
      </c>
      <c r="F26" s="271">
        <v>21</v>
      </c>
      <c r="G26" s="272" t="s">
        <v>410</v>
      </c>
      <c r="H26" s="273">
        <v>57955</v>
      </c>
    </row>
    <row r="27" spans="2:8" ht="14.1" customHeight="1" x14ac:dyDescent="0.2">
      <c r="B27" s="268">
        <v>22</v>
      </c>
      <c r="C27" s="269" t="s">
        <v>412</v>
      </c>
      <c r="D27" s="270">
        <v>17388</v>
      </c>
      <c r="F27" s="271">
        <v>22</v>
      </c>
      <c r="G27" s="272" t="s">
        <v>414</v>
      </c>
      <c r="H27" s="273">
        <v>55710</v>
      </c>
    </row>
    <row r="28" spans="2:8" ht="14.1" customHeight="1" x14ac:dyDescent="0.2">
      <c r="B28" s="268">
        <v>23</v>
      </c>
      <c r="C28" s="269" t="s">
        <v>416</v>
      </c>
      <c r="D28" s="270">
        <v>5544</v>
      </c>
      <c r="F28" s="271">
        <v>23</v>
      </c>
      <c r="G28" s="272" t="s">
        <v>418</v>
      </c>
      <c r="H28" s="273">
        <v>51503</v>
      </c>
    </row>
    <row r="29" spans="2:8" ht="14.1" customHeight="1" x14ac:dyDescent="0.2">
      <c r="B29" s="268">
        <v>24</v>
      </c>
      <c r="C29" s="269" t="s">
        <v>368</v>
      </c>
      <c r="D29" s="270">
        <v>93511</v>
      </c>
      <c r="F29" s="271">
        <v>24</v>
      </c>
      <c r="G29" s="272" t="s">
        <v>420</v>
      </c>
      <c r="H29" s="273">
        <v>50806</v>
      </c>
    </row>
    <row r="30" spans="2:8" ht="14.1" customHeight="1" x14ac:dyDescent="0.2">
      <c r="B30" s="268">
        <v>25</v>
      </c>
      <c r="C30" s="269" t="s">
        <v>422</v>
      </c>
      <c r="D30" s="270">
        <v>18496</v>
      </c>
      <c r="F30" s="268">
        <v>25</v>
      </c>
      <c r="G30" s="269" t="s">
        <v>424</v>
      </c>
      <c r="H30" s="270">
        <v>49440</v>
      </c>
    </row>
    <row r="31" spans="2:8" ht="14.1" customHeight="1" x14ac:dyDescent="0.2">
      <c r="B31" s="268">
        <v>26</v>
      </c>
      <c r="C31" s="269" t="s">
        <v>372</v>
      </c>
      <c r="D31" s="270">
        <v>86662</v>
      </c>
      <c r="F31" s="268">
        <v>26</v>
      </c>
      <c r="G31" s="269" t="s">
        <v>426</v>
      </c>
      <c r="H31" s="270">
        <v>48546</v>
      </c>
    </row>
    <row r="32" spans="2:8" ht="14.1" customHeight="1" x14ac:dyDescent="0.2">
      <c r="B32" s="268">
        <v>27</v>
      </c>
      <c r="C32" s="269" t="s">
        <v>406</v>
      </c>
      <c r="D32" s="270">
        <v>61621</v>
      </c>
      <c r="F32" s="268">
        <v>27</v>
      </c>
      <c r="G32" s="269" t="s">
        <v>428</v>
      </c>
      <c r="H32" s="270">
        <v>46970</v>
      </c>
    </row>
    <row r="33" spans="2:8" ht="14.1" customHeight="1" x14ac:dyDescent="0.2">
      <c r="B33" s="268">
        <v>28</v>
      </c>
      <c r="C33" s="269" t="s">
        <v>432</v>
      </c>
      <c r="D33" s="270">
        <v>7350</v>
      </c>
      <c r="F33" s="268">
        <v>28</v>
      </c>
      <c r="G33" s="269" t="s">
        <v>390</v>
      </c>
      <c r="H33" s="270">
        <v>45680</v>
      </c>
    </row>
    <row r="34" spans="2:8" ht="14.1" customHeight="1" x14ac:dyDescent="0.2">
      <c r="B34" s="268">
        <v>29</v>
      </c>
      <c r="C34" s="269" t="s">
        <v>430</v>
      </c>
      <c r="D34" s="270">
        <v>11020</v>
      </c>
      <c r="F34" s="268">
        <v>29</v>
      </c>
      <c r="G34" s="269" t="s">
        <v>434</v>
      </c>
      <c r="H34" s="270">
        <v>45560</v>
      </c>
    </row>
    <row r="35" spans="2:8" ht="14.1" customHeight="1" x14ac:dyDescent="0.2">
      <c r="B35" s="268">
        <v>30</v>
      </c>
      <c r="C35" s="269" t="s">
        <v>436</v>
      </c>
      <c r="D35" s="270">
        <v>5524</v>
      </c>
      <c r="F35" s="268">
        <v>30</v>
      </c>
      <c r="G35" s="269" t="s">
        <v>438</v>
      </c>
      <c r="H35" s="270">
        <v>42016</v>
      </c>
    </row>
    <row r="36" spans="2:8" ht="14.1" customHeight="1" x14ac:dyDescent="0.2">
      <c r="B36" s="268">
        <v>31</v>
      </c>
      <c r="C36" s="269" t="s">
        <v>440</v>
      </c>
      <c r="D36" s="270">
        <v>20867</v>
      </c>
      <c r="F36" s="268">
        <v>31</v>
      </c>
      <c r="G36" s="269" t="s">
        <v>442</v>
      </c>
      <c r="H36" s="270">
        <v>41466</v>
      </c>
    </row>
    <row r="37" spans="2:8" ht="14.1" customHeight="1" x14ac:dyDescent="0.2">
      <c r="B37" s="268">
        <v>32</v>
      </c>
      <c r="C37" s="269" t="s">
        <v>444</v>
      </c>
      <c r="D37" s="270">
        <v>5938</v>
      </c>
      <c r="F37" s="268">
        <v>32</v>
      </c>
      <c r="G37" s="269" t="s">
        <v>452</v>
      </c>
      <c r="H37" s="270">
        <v>41397</v>
      </c>
    </row>
    <row r="38" spans="2:8" ht="14.1" customHeight="1" x14ac:dyDescent="0.2">
      <c r="B38" s="268">
        <v>33</v>
      </c>
      <c r="C38" s="269" t="s">
        <v>448</v>
      </c>
      <c r="D38" s="270">
        <v>9164</v>
      </c>
      <c r="F38" s="268">
        <v>33</v>
      </c>
      <c r="G38" s="269" t="s">
        <v>446</v>
      </c>
      <c r="H38" s="270">
        <v>41102</v>
      </c>
    </row>
    <row r="39" spans="2:8" ht="14.1" customHeight="1" x14ac:dyDescent="0.2">
      <c r="B39" s="268">
        <v>34</v>
      </c>
      <c r="C39" s="269" t="s">
        <v>450</v>
      </c>
      <c r="D39" s="270">
        <v>40898</v>
      </c>
      <c r="F39" s="268">
        <v>34</v>
      </c>
      <c r="G39" s="269" t="s">
        <v>450</v>
      </c>
      <c r="H39" s="270">
        <v>40898</v>
      </c>
    </row>
    <row r="40" spans="2:8" ht="14.1" customHeight="1" x14ac:dyDescent="0.2">
      <c r="B40" s="268">
        <v>35</v>
      </c>
      <c r="C40" s="269" t="s">
        <v>454</v>
      </c>
      <c r="D40" s="270">
        <v>33615</v>
      </c>
      <c r="F40" s="268">
        <v>35</v>
      </c>
      <c r="G40" s="269" t="s">
        <v>456</v>
      </c>
      <c r="H40" s="270">
        <v>40791</v>
      </c>
    </row>
    <row r="41" spans="2:8" ht="14.1" customHeight="1" x14ac:dyDescent="0.2">
      <c r="B41" s="268">
        <v>36</v>
      </c>
      <c r="C41" s="269" t="s">
        <v>458</v>
      </c>
      <c r="D41" s="270">
        <v>16041</v>
      </c>
      <c r="F41" s="268">
        <v>36</v>
      </c>
      <c r="G41" s="269" t="s">
        <v>370</v>
      </c>
      <c r="H41" s="270">
        <v>40756</v>
      </c>
    </row>
    <row r="42" spans="2:8" ht="14.1" customHeight="1" x14ac:dyDescent="0.2">
      <c r="B42" s="268">
        <v>37</v>
      </c>
      <c r="C42" s="269" t="s">
        <v>460</v>
      </c>
      <c r="D42" s="270">
        <v>35799</v>
      </c>
      <c r="F42" s="268">
        <v>37</v>
      </c>
      <c r="G42" s="269" t="s">
        <v>462</v>
      </c>
      <c r="H42" s="270">
        <v>40427</v>
      </c>
    </row>
    <row r="43" spans="2:8" ht="14.1" customHeight="1" x14ac:dyDescent="0.2">
      <c r="B43" s="268">
        <v>38</v>
      </c>
      <c r="C43" s="269" t="s">
        <v>464</v>
      </c>
      <c r="D43" s="270">
        <v>10444</v>
      </c>
      <c r="F43" s="268">
        <v>38</v>
      </c>
      <c r="G43" s="269" t="s">
        <v>466</v>
      </c>
      <c r="H43" s="270">
        <v>38433</v>
      </c>
    </row>
    <row r="44" spans="2:8" ht="14.1" customHeight="1" x14ac:dyDescent="0.2">
      <c r="B44" s="268">
        <v>39</v>
      </c>
      <c r="C44" s="269" t="s">
        <v>468</v>
      </c>
      <c r="D44" s="270">
        <v>28170</v>
      </c>
      <c r="F44" s="268">
        <v>39</v>
      </c>
      <c r="G44" s="269" t="s">
        <v>470</v>
      </c>
      <c r="H44" s="270">
        <v>37833</v>
      </c>
    </row>
    <row r="45" spans="2:8" ht="14.1" customHeight="1" x14ac:dyDescent="0.2">
      <c r="B45" s="268">
        <v>40</v>
      </c>
      <c r="C45" s="269" t="s">
        <v>472</v>
      </c>
      <c r="D45" s="270">
        <v>23437</v>
      </c>
      <c r="F45" s="268">
        <v>40</v>
      </c>
      <c r="G45" s="269" t="s">
        <v>474</v>
      </c>
      <c r="H45" s="270">
        <v>36556</v>
      </c>
    </row>
    <row r="46" spans="2:8" ht="14.1" customHeight="1" x14ac:dyDescent="0.2">
      <c r="B46" s="268">
        <v>41</v>
      </c>
      <c r="C46" s="269" t="s">
        <v>392</v>
      </c>
      <c r="D46" s="270">
        <v>71227</v>
      </c>
      <c r="F46" s="268">
        <v>41</v>
      </c>
      <c r="G46" s="269" t="s">
        <v>460</v>
      </c>
      <c r="H46" s="270">
        <v>35799</v>
      </c>
    </row>
    <row r="47" spans="2:8" ht="14.1" customHeight="1" x14ac:dyDescent="0.2">
      <c r="B47" s="268">
        <v>42</v>
      </c>
      <c r="C47" s="269" t="s">
        <v>476</v>
      </c>
      <c r="D47" s="270">
        <v>15142</v>
      </c>
      <c r="F47" s="268">
        <v>42</v>
      </c>
      <c r="G47" s="269" t="s">
        <v>478</v>
      </c>
      <c r="H47" s="270">
        <v>34949</v>
      </c>
    </row>
    <row r="48" spans="2:8" ht="14.1" customHeight="1" x14ac:dyDescent="0.2">
      <c r="B48" s="268">
        <v>43</v>
      </c>
      <c r="C48" s="269" t="s">
        <v>480</v>
      </c>
      <c r="D48" s="270">
        <v>8878</v>
      </c>
      <c r="F48" s="268">
        <v>43</v>
      </c>
      <c r="G48" s="269" t="s">
        <v>482</v>
      </c>
      <c r="H48" s="270">
        <v>34265</v>
      </c>
    </row>
    <row r="49" spans="2:8" ht="14.1" customHeight="1" x14ac:dyDescent="0.2">
      <c r="B49" s="268">
        <v>44</v>
      </c>
      <c r="C49" s="269" t="s">
        <v>484</v>
      </c>
      <c r="D49" s="270">
        <v>10975</v>
      </c>
      <c r="F49" s="268">
        <v>44</v>
      </c>
      <c r="G49" s="269" t="s">
        <v>486</v>
      </c>
      <c r="H49" s="270">
        <v>33699</v>
      </c>
    </row>
    <row r="50" spans="2:8" ht="14.1" customHeight="1" x14ac:dyDescent="0.2">
      <c r="B50" s="268">
        <v>45</v>
      </c>
      <c r="C50" s="269" t="s">
        <v>488</v>
      </c>
      <c r="D50" s="270">
        <v>19030</v>
      </c>
      <c r="F50" s="268">
        <v>45</v>
      </c>
      <c r="G50" s="269" t="s">
        <v>454</v>
      </c>
      <c r="H50" s="270">
        <v>33615</v>
      </c>
    </row>
    <row r="51" spans="2:8" ht="14.1" customHeight="1" x14ac:dyDescent="0.2">
      <c r="B51" s="268">
        <v>46</v>
      </c>
      <c r="C51" s="269" t="s">
        <v>492</v>
      </c>
      <c r="D51" s="270">
        <v>14127</v>
      </c>
      <c r="F51" s="268">
        <v>46</v>
      </c>
      <c r="G51" s="269" t="s">
        <v>490</v>
      </c>
      <c r="H51" s="270">
        <v>33188</v>
      </c>
    </row>
    <row r="52" spans="2:8" ht="14.1" customHeight="1" x14ac:dyDescent="0.2">
      <c r="B52" s="268">
        <v>47</v>
      </c>
      <c r="C52" s="269" t="s">
        <v>494</v>
      </c>
      <c r="D52" s="270">
        <v>19827</v>
      </c>
      <c r="F52" s="268">
        <v>47</v>
      </c>
      <c r="G52" s="269" t="s">
        <v>496</v>
      </c>
      <c r="H52" s="270">
        <v>32884</v>
      </c>
    </row>
    <row r="53" spans="2:8" ht="14.1" customHeight="1" x14ac:dyDescent="0.2">
      <c r="B53" s="268">
        <v>48</v>
      </c>
      <c r="C53" s="269" t="s">
        <v>498</v>
      </c>
      <c r="D53" s="270">
        <v>21617</v>
      </c>
      <c r="F53" s="268">
        <v>48</v>
      </c>
      <c r="G53" s="269" t="s">
        <v>500</v>
      </c>
      <c r="H53" s="270">
        <v>32629</v>
      </c>
    </row>
    <row r="54" spans="2:8" ht="14.1" customHeight="1" x14ac:dyDescent="0.2">
      <c r="B54" s="268">
        <v>49</v>
      </c>
      <c r="C54" s="269" t="s">
        <v>502</v>
      </c>
      <c r="D54" s="270">
        <v>10716</v>
      </c>
      <c r="F54" s="268">
        <v>49</v>
      </c>
      <c r="G54" s="269" t="s">
        <v>504</v>
      </c>
      <c r="H54" s="270">
        <v>32348</v>
      </c>
    </row>
    <row r="55" spans="2:8" ht="14.1" customHeight="1" x14ac:dyDescent="0.2">
      <c r="B55" s="268">
        <v>50</v>
      </c>
      <c r="C55" s="269" t="s">
        <v>506</v>
      </c>
      <c r="D55" s="270">
        <v>23833</v>
      </c>
      <c r="F55" s="268">
        <v>50</v>
      </c>
      <c r="G55" s="269" t="s">
        <v>508</v>
      </c>
      <c r="H55" s="270">
        <v>32161</v>
      </c>
    </row>
    <row r="56" spans="2:8" ht="14.1" customHeight="1" x14ac:dyDescent="0.2">
      <c r="B56" s="268">
        <v>51</v>
      </c>
      <c r="C56" s="269" t="s">
        <v>510</v>
      </c>
      <c r="D56" s="270">
        <v>23404</v>
      </c>
      <c r="F56" s="268">
        <v>51</v>
      </c>
      <c r="G56" s="269" t="s">
        <v>394</v>
      </c>
      <c r="H56" s="270">
        <v>32083</v>
      </c>
    </row>
    <row r="57" spans="2:8" ht="14.1" customHeight="1" x14ac:dyDescent="0.2">
      <c r="B57" s="268">
        <v>52</v>
      </c>
      <c r="C57" s="269" t="s">
        <v>350</v>
      </c>
      <c r="D57" s="270">
        <v>161926</v>
      </c>
      <c r="F57" s="268">
        <v>52</v>
      </c>
      <c r="G57" s="269" t="s">
        <v>360</v>
      </c>
      <c r="H57" s="270">
        <v>31303</v>
      </c>
    </row>
    <row r="58" spans="2:8" ht="14.1" customHeight="1" x14ac:dyDescent="0.2">
      <c r="B58" s="268">
        <v>53</v>
      </c>
      <c r="C58" s="269" t="s">
        <v>512</v>
      </c>
      <c r="D58" s="270">
        <v>10473</v>
      </c>
      <c r="F58" s="268">
        <v>53</v>
      </c>
      <c r="G58" s="269" t="s">
        <v>514</v>
      </c>
      <c r="H58" s="270">
        <v>30897</v>
      </c>
    </row>
    <row r="59" spans="2:8" ht="14.1" customHeight="1" x14ac:dyDescent="0.2">
      <c r="B59" s="268">
        <v>54</v>
      </c>
      <c r="C59" s="269" t="s">
        <v>516</v>
      </c>
      <c r="D59" s="270">
        <v>8534</v>
      </c>
      <c r="F59" s="268">
        <v>54</v>
      </c>
      <c r="G59" s="269" t="s">
        <v>518</v>
      </c>
      <c r="H59" s="270">
        <v>30805</v>
      </c>
    </row>
    <row r="60" spans="2:8" ht="14.1" customHeight="1" x14ac:dyDescent="0.2">
      <c r="B60" s="268">
        <v>55</v>
      </c>
      <c r="C60" s="269" t="s">
        <v>520</v>
      </c>
      <c r="D60" s="270">
        <v>13295</v>
      </c>
      <c r="F60" s="268">
        <v>55</v>
      </c>
      <c r="G60" s="269" t="s">
        <v>522</v>
      </c>
      <c r="H60" s="270">
        <v>30304</v>
      </c>
    </row>
    <row r="61" spans="2:8" ht="14.1" customHeight="1" x14ac:dyDescent="0.2">
      <c r="B61" s="268">
        <v>56</v>
      </c>
      <c r="C61" s="269" t="s">
        <v>524</v>
      </c>
      <c r="D61" s="270">
        <v>21300</v>
      </c>
      <c r="F61" s="268">
        <v>56</v>
      </c>
      <c r="G61" s="269" t="s">
        <v>398</v>
      </c>
      <c r="H61" s="270">
        <v>29297</v>
      </c>
    </row>
    <row r="62" spans="2:8" ht="14.1" customHeight="1" x14ac:dyDescent="0.2">
      <c r="B62" s="268">
        <v>57</v>
      </c>
      <c r="C62" s="269" t="s">
        <v>384</v>
      </c>
      <c r="D62" s="270">
        <v>78348</v>
      </c>
      <c r="F62" s="268">
        <v>57</v>
      </c>
      <c r="G62" s="269" t="s">
        <v>526</v>
      </c>
      <c r="H62" s="270">
        <v>28575</v>
      </c>
    </row>
    <row r="63" spans="2:8" ht="14.1" customHeight="1" x14ac:dyDescent="0.2">
      <c r="B63" s="268">
        <v>58</v>
      </c>
      <c r="C63" s="269" t="s">
        <v>528</v>
      </c>
      <c r="D63" s="270">
        <v>14446</v>
      </c>
      <c r="F63" s="268">
        <v>58</v>
      </c>
      <c r="G63" s="269" t="s">
        <v>530</v>
      </c>
      <c r="H63" s="270">
        <v>28252</v>
      </c>
    </row>
    <row r="64" spans="2:8" ht="14.1" customHeight="1" x14ac:dyDescent="0.2">
      <c r="B64" s="268">
        <v>59</v>
      </c>
      <c r="C64" s="269" t="s">
        <v>354</v>
      </c>
      <c r="D64" s="270">
        <v>120548</v>
      </c>
      <c r="F64" s="268">
        <v>59</v>
      </c>
      <c r="G64" s="269" t="s">
        <v>468</v>
      </c>
      <c r="H64" s="270">
        <v>28170</v>
      </c>
    </row>
    <row r="65" spans="2:8" ht="14.1" customHeight="1" x14ac:dyDescent="0.2">
      <c r="B65" s="268">
        <v>60</v>
      </c>
      <c r="C65" s="269" t="s">
        <v>426</v>
      </c>
      <c r="D65" s="270">
        <v>48546</v>
      </c>
      <c r="F65" s="268">
        <v>60</v>
      </c>
      <c r="G65" s="269" t="s">
        <v>532</v>
      </c>
      <c r="H65" s="270">
        <v>28020</v>
      </c>
    </row>
    <row r="66" spans="2:8" ht="14.1" customHeight="1" x14ac:dyDescent="0.2">
      <c r="B66" s="268">
        <v>61</v>
      </c>
      <c r="C66" s="269" t="s">
        <v>462</v>
      </c>
      <c r="D66" s="270">
        <v>40427</v>
      </c>
      <c r="F66" s="268">
        <v>61</v>
      </c>
      <c r="G66" s="269" t="s">
        <v>534</v>
      </c>
      <c r="H66" s="270">
        <v>27999</v>
      </c>
    </row>
    <row r="67" spans="2:8" ht="14.1" customHeight="1" x14ac:dyDescent="0.2">
      <c r="B67" s="268">
        <v>62</v>
      </c>
      <c r="C67" s="269" t="s">
        <v>536</v>
      </c>
      <c r="D67" s="270">
        <v>15995</v>
      </c>
      <c r="F67" s="268">
        <v>62</v>
      </c>
      <c r="G67" s="269" t="s">
        <v>374</v>
      </c>
      <c r="H67" s="270">
        <v>27125</v>
      </c>
    </row>
    <row r="68" spans="2:8" ht="14.1" customHeight="1" x14ac:dyDescent="0.2">
      <c r="B68" s="268">
        <v>63</v>
      </c>
      <c r="C68" s="269" t="s">
        <v>404</v>
      </c>
      <c r="D68" s="270">
        <v>64123</v>
      </c>
      <c r="F68" s="268">
        <v>63</v>
      </c>
      <c r="G68" s="269" t="s">
        <v>538</v>
      </c>
      <c r="H68" s="270">
        <v>26651</v>
      </c>
    </row>
    <row r="69" spans="2:8" ht="14.1" customHeight="1" x14ac:dyDescent="0.2">
      <c r="B69" s="268">
        <v>64</v>
      </c>
      <c r="C69" s="269" t="s">
        <v>518</v>
      </c>
      <c r="D69" s="270">
        <v>30805</v>
      </c>
      <c r="F69" s="268">
        <v>64</v>
      </c>
      <c r="G69" s="269" t="s">
        <v>356</v>
      </c>
      <c r="H69" s="270">
        <v>26619</v>
      </c>
    </row>
    <row r="70" spans="2:8" ht="14.1" customHeight="1" x14ac:dyDescent="0.2">
      <c r="B70" s="268">
        <v>65</v>
      </c>
      <c r="C70" s="269" t="s">
        <v>540</v>
      </c>
      <c r="D70" s="270">
        <v>12656</v>
      </c>
      <c r="F70" s="268">
        <v>65</v>
      </c>
      <c r="G70" s="269" t="s">
        <v>348</v>
      </c>
      <c r="H70" s="270">
        <v>26115</v>
      </c>
    </row>
    <row r="71" spans="2:8" ht="14.1" customHeight="1" x14ac:dyDescent="0.2">
      <c r="B71" s="268">
        <v>66</v>
      </c>
      <c r="C71" s="269" t="s">
        <v>542</v>
      </c>
      <c r="D71" s="270">
        <v>22897</v>
      </c>
      <c r="F71" s="268">
        <v>66</v>
      </c>
      <c r="G71" s="269" t="s">
        <v>544</v>
      </c>
      <c r="H71" s="270">
        <v>25518</v>
      </c>
    </row>
    <row r="72" spans="2:8" ht="14.1" customHeight="1" x14ac:dyDescent="0.2">
      <c r="B72" s="268">
        <v>67</v>
      </c>
      <c r="C72" s="269" t="s">
        <v>546</v>
      </c>
      <c r="D72" s="270">
        <v>11148</v>
      </c>
      <c r="F72" s="268">
        <v>67</v>
      </c>
      <c r="G72" s="269" t="s">
        <v>548</v>
      </c>
      <c r="H72" s="270">
        <v>25448</v>
      </c>
    </row>
    <row r="73" spans="2:8" ht="14.1" customHeight="1" x14ac:dyDescent="0.2">
      <c r="B73" s="268">
        <v>68</v>
      </c>
      <c r="C73" s="269" t="s">
        <v>550</v>
      </c>
      <c r="D73" s="270">
        <v>16833</v>
      </c>
      <c r="F73" s="268">
        <v>68</v>
      </c>
      <c r="G73" s="269" t="s">
        <v>558</v>
      </c>
      <c r="H73" s="270">
        <v>25232</v>
      </c>
    </row>
    <row r="74" spans="2:8" ht="14.1" customHeight="1" x14ac:dyDescent="0.2">
      <c r="B74" s="268">
        <v>69</v>
      </c>
      <c r="C74" s="269" t="s">
        <v>452</v>
      </c>
      <c r="D74" s="270">
        <v>41397</v>
      </c>
      <c r="F74" s="268">
        <v>69</v>
      </c>
      <c r="G74" s="269" t="s">
        <v>554</v>
      </c>
      <c r="H74" s="270">
        <v>25192</v>
      </c>
    </row>
    <row r="75" spans="2:8" ht="14.1" customHeight="1" x14ac:dyDescent="0.2">
      <c r="B75" s="268">
        <v>70</v>
      </c>
      <c r="C75" s="269" t="s">
        <v>556</v>
      </c>
      <c r="D75" s="270">
        <v>8347</v>
      </c>
      <c r="F75" s="268">
        <v>70</v>
      </c>
      <c r="G75" s="269" t="s">
        <v>552</v>
      </c>
      <c r="H75" s="270">
        <v>25052</v>
      </c>
    </row>
    <row r="76" spans="2:8" ht="14.1" customHeight="1" x14ac:dyDescent="0.2">
      <c r="B76" s="268">
        <v>71</v>
      </c>
      <c r="C76" s="269" t="s">
        <v>560</v>
      </c>
      <c r="D76" s="270">
        <v>10204</v>
      </c>
      <c r="F76" s="268">
        <v>71</v>
      </c>
      <c r="G76" s="269" t="s">
        <v>562</v>
      </c>
      <c r="H76" s="270">
        <v>24810</v>
      </c>
    </row>
    <row r="77" spans="2:8" ht="14.1" customHeight="1" x14ac:dyDescent="0.2">
      <c r="B77" s="268">
        <v>72</v>
      </c>
      <c r="C77" s="269" t="s">
        <v>564</v>
      </c>
      <c r="D77" s="270">
        <v>18793</v>
      </c>
      <c r="F77" s="268">
        <v>72</v>
      </c>
      <c r="G77" s="269" t="s">
        <v>566</v>
      </c>
      <c r="H77" s="270">
        <v>24748</v>
      </c>
    </row>
    <row r="78" spans="2:8" ht="14.1" customHeight="1" x14ac:dyDescent="0.2">
      <c r="B78" s="268">
        <v>73</v>
      </c>
      <c r="C78" s="269" t="s">
        <v>568</v>
      </c>
      <c r="D78" s="270">
        <v>12390</v>
      </c>
      <c r="F78" s="268">
        <v>73</v>
      </c>
      <c r="G78" s="269" t="s">
        <v>506</v>
      </c>
      <c r="H78" s="270">
        <v>23833</v>
      </c>
    </row>
    <row r="79" spans="2:8" ht="14.1" customHeight="1" x14ac:dyDescent="0.2">
      <c r="B79" s="268">
        <v>74</v>
      </c>
      <c r="C79" s="269" t="s">
        <v>570</v>
      </c>
      <c r="D79" s="270">
        <v>15251</v>
      </c>
      <c r="F79" s="268">
        <v>74</v>
      </c>
      <c r="G79" s="269" t="s">
        <v>574</v>
      </c>
      <c r="H79" s="270">
        <v>23511</v>
      </c>
    </row>
    <row r="80" spans="2:8" ht="14.1" customHeight="1" x14ac:dyDescent="0.2">
      <c r="B80" s="268">
        <v>75</v>
      </c>
      <c r="C80" s="269" t="s">
        <v>572</v>
      </c>
      <c r="D80" s="270">
        <v>11654</v>
      </c>
      <c r="F80" s="268">
        <v>75</v>
      </c>
      <c r="G80" s="269" t="s">
        <v>472</v>
      </c>
      <c r="H80" s="270">
        <v>23437</v>
      </c>
    </row>
    <row r="81" spans="2:8" ht="14.1" customHeight="1" x14ac:dyDescent="0.2">
      <c r="B81" s="268">
        <v>76</v>
      </c>
      <c r="C81" s="269" t="s">
        <v>576</v>
      </c>
      <c r="D81" s="270">
        <v>17583</v>
      </c>
      <c r="F81" s="268">
        <v>76</v>
      </c>
      <c r="G81" s="269" t="s">
        <v>510</v>
      </c>
      <c r="H81" s="270">
        <v>23404</v>
      </c>
    </row>
    <row r="82" spans="2:8" ht="14.1" customHeight="1" x14ac:dyDescent="0.2">
      <c r="B82" s="268">
        <v>77</v>
      </c>
      <c r="C82" s="269" t="s">
        <v>580</v>
      </c>
      <c r="D82" s="270">
        <v>10648</v>
      </c>
      <c r="F82" s="268">
        <v>77</v>
      </c>
      <c r="G82" s="269" t="s">
        <v>578</v>
      </c>
      <c r="H82" s="270">
        <v>23133</v>
      </c>
    </row>
    <row r="83" spans="2:8" ht="14.1" customHeight="1" x14ac:dyDescent="0.2">
      <c r="B83" s="268">
        <v>78</v>
      </c>
      <c r="C83" s="269" t="s">
        <v>582</v>
      </c>
      <c r="D83" s="270">
        <v>18042</v>
      </c>
      <c r="F83" s="268">
        <v>78</v>
      </c>
      <c r="G83" s="269" t="s">
        <v>586</v>
      </c>
      <c r="H83" s="270">
        <v>22962</v>
      </c>
    </row>
    <row r="84" spans="2:8" ht="14.1" customHeight="1" x14ac:dyDescent="0.2">
      <c r="B84" s="268">
        <v>79</v>
      </c>
      <c r="C84" s="269" t="s">
        <v>584</v>
      </c>
      <c r="D84" s="270">
        <v>16522</v>
      </c>
      <c r="F84" s="268">
        <v>79</v>
      </c>
      <c r="G84" s="269" t="s">
        <v>542</v>
      </c>
      <c r="H84" s="270">
        <v>22897</v>
      </c>
    </row>
    <row r="85" spans="2:8" ht="14.1" customHeight="1" x14ac:dyDescent="0.2">
      <c r="B85" s="268">
        <v>80</v>
      </c>
      <c r="C85" s="269" t="s">
        <v>588</v>
      </c>
      <c r="D85" s="270">
        <v>7668</v>
      </c>
      <c r="F85" s="268">
        <v>80</v>
      </c>
      <c r="G85" s="269" t="s">
        <v>590</v>
      </c>
      <c r="H85" s="270">
        <v>22818</v>
      </c>
    </row>
    <row r="86" spans="2:8" ht="14.1" customHeight="1" x14ac:dyDescent="0.2">
      <c r="B86" s="268">
        <v>81</v>
      </c>
      <c r="C86" s="269" t="s">
        <v>592</v>
      </c>
      <c r="D86" s="270">
        <v>9965</v>
      </c>
      <c r="F86" s="268">
        <v>81</v>
      </c>
      <c r="G86" s="269" t="s">
        <v>344</v>
      </c>
      <c r="H86" s="270">
        <v>21667</v>
      </c>
    </row>
    <row r="87" spans="2:8" ht="14.1" customHeight="1" x14ac:dyDescent="0.2">
      <c r="B87" s="268">
        <v>82</v>
      </c>
      <c r="C87" s="269" t="s">
        <v>552</v>
      </c>
      <c r="D87" s="270">
        <v>25052</v>
      </c>
      <c r="F87" s="268">
        <v>82</v>
      </c>
      <c r="G87" s="269" t="s">
        <v>498</v>
      </c>
      <c r="H87" s="270">
        <v>21617</v>
      </c>
    </row>
    <row r="88" spans="2:8" ht="14.1" customHeight="1" x14ac:dyDescent="0.2">
      <c r="B88" s="268">
        <v>83</v>
      </c>
      <c r="C88" s="269" t="s">
        <v>594</v>
      </c>
      <c r="D88" s="270">
        <v>6138</v>
      </c>
      <c r="F88" s="268">
        <v>83</v>
      </c>
      <c r="G88" s="269" t="s">
        <v>524</v>
      </c>
      <c r="H88" s="270">
        <v>21300</v>
      </c>
    </row>
    <row r="89" spans="2:8" ht="14.1" customHeight="1" x14ac:dyDescent="0.2">
      <c r="B89" s="268">
        <v>84</v>
      </c>
      <c r="C89" s="269" t="s">
        <v>396</v>
      </c>
      <c r="D89" s="270">
        <v>68458</v>
      </c>
      <c r="F89" s="268">
        <v>84</v>
      </c>
      <c r="G89" s="269" t="s">
        <v>606</v>
      </c>
      <c r="H89" s="270">
        <v>21063</v>
      </c>
    </row>
    <row r="90" spans="2:8" ht="14.1" customHeight="1" x14ac:dyDescent="0.2">
      <c r="B90" s="268">
        <v>85</v>
      </c>
      <c r="C90" s="269" t="s">
        <v>598</v>
      </c>
      <c r="D90" s="270">
        <v>11776</v>
      </c>
      <c r="F90" s="268">
        <v>85</v>
      </c>
      <c r="G90" s="269" t="s">
        <v>602</v>
      </c>
      <c r="H90" s="270">
        <v>21028</v>
      </c>
    </row>
    <row r="91" spans="2:8" ht="14.1" customHeight="1" x14ac:dyDescent="0.2">
      <c r="B91" s="268">
        <v>86</v>
      </c>
      <c r="C91" s="269" t="s">
        <v>530</v>
      </c>
      <c r="D91" s="270">
        <v>28252</v>
      </c>
      <c r="F91" s="268">
        <v>86</v>
      </c>
      <c r="G91" s="269" t="s">
        <v>600</v>
      </c>
      <c r="H91" s="270">
        <v>21008</v>
      </c>
    </row>
    <row r="92" spans="2:8" ht="14.1" customHeight="1" x14ac:dyDescent="0.2">
      <c r="B92" s="268">
        <v>87</v>
      </c>
      <c r="C92" s="269" t="s">
        <v>538</v>
      </c>
      <c r="D92" s="270">
        <v>26651</v>
      </c>
      <c r="F92" s="268">
        <v>87</v>
      </c>
      <c r="G92" s="269" t="s">
        <v>596</v>
      </c>
      <c r="H92" s="270">
        <v>21007</v>
      </c>
    </row>
    <row r="93" spans="2:8" ht="14.1" customHeight="1" x14ac:dyDescent="0.2">
      <c r="B93" s="268">
        <v>88</v>
      </c>
      <c r="C93" s="269" t="s">
        <v>604</v>
      </c>
      <c r="D93" s="270">
        <v>13968</v>
      </c>
      <c r="F93" s="268">
        <v>88</v>
      </c>
      <c r="G93" s="269" t="s">
        <v>440</v>
      </c>
      <c r="H93" s="270">
        <v>20867</v>
      </c>
    </row>
    <row r="94" spans="2:8" ht="14.1" customHeight="1" x14ac:dyDescent="0.2">
      <c r="B94" s="268">
        <v>89</v>
      </c>
      <c r="C94" s="269" t="s">
        <v>608</v>
      </c>
      <c r="D94" s="270">
        <v>11718</v>
      </c>
      <c r="F94" s="268">
        <v>89</v>
      </c>
      <c r="G94" s="269" t="s">
        <v>610</v>
      </c>
      <c r="H94" s="270">
        <v>20800</v>
      </c>
    </row>
    <row r="95" spans="2:8" ht="14.1" customHeight="1" x14ac:dyDescent="0.2">
      <c r="B95" s="268">
        <v>90</v>
      </c>
      <c r="C95" s="269" t="s">
        <v>338</v>
      </c>
      <c r="D95" s="270">
        <v>253873</v>
      </c>
      <c r="F95" s="268">
        <v>90</v>
      </c>
      <c r="G95" s="269" t="s">
        <v>612</v>
      </c>
      <c r="H95" s="270">
        <v>20635</v>
      </c>
    </row>
    <row r="96" spans="2:8" ht="14.1" customHeight="1" x14ac:dyDescent="0.2">
      <c r="B96" s="268">
        <v>91</v>
      </c>
      <c r="C96" s="269" t="s">
        <v>614</v>
      </c>
      <c r="D96" s="270">
        <v>15817</v>
      </c>
      <c r="F96" s="268">
        <v>91</v>
      </c>
      <c r="G96" s="269" t="s">
        <v>616</v>
      </c>
      <c r="H96" s="270">
        <v>20605</v>
      </c>
    </row>
    <row r="97" spans="2:8" ht="14.1" customHeight="1" x14ac:dyDescent="0.2">
      <c r="B97" s="268">
        <v>92</v>
      </c>
      <c r="C97" s="269" t="s">
        <v>400</v>
      </c>
      <c r="D97" s="270">
        <v>67104</v>
      </c>
      <c r="F97" s="268">
        <v>92</v>
      </c>
      <c r="G97" s="269" t="s">
        <v>618</v>
      </c>
      <c r="H97" s="270">
        <v>20588</v>
      </c>
    </row>
    <row r="98" spans="2:8" ht="14.1" customHeight="1" x14ac:dyDescent="0.2">
      <c r="B98" s="268">
        <v>93</v>
      </c>
      <c r="C98" s="269" t="s">
        <v>544</v>
      </c>
      <c r="D98" s="270">
        <v>25518</v>
      </c>
      <c r="F98" s="268">
        <v>93</v>
      </c>
      <c r="G98" s="269" t="s">
        <v>620</v>
      </c>
      <c r="H98" s="270">
        <v>20272</v>
      </c>
    </row>
    <row r="99" spans="2:8" ht="14.1" customHeight="1" x14ac:dyDescent="0.2">
      <c r="B99" s="268">
        <v>94</v>
      </c>
      <c r="C99" s="269" t="s">
        <v>622</v>
      </c>
      <c r="D99" s="270">
        <v>10027</v>
      </c>
      <c r="F99" s="268">
        <v>94</v>
      </c>
      <c r="G99" s="269" t="s">
        <v>494</v>
      </c>
      <c r="H99" s="270">
        <v>19827</v>
      </c>
    </row>
    <row r="100" spans="2:8" ht="14.1" customHeight="1" x14ac:dyDescent="0.2">
      <c r="B100" s="268">
        <v>95</v>
      </c>
      <c r="C100" s="269" t="s">
        <v>626</v>
      </c>
      <c r="D100" s="270">
        <v>16226</v>
      </c>
      <c r="F100" s="268">
        <v>95</v>
      </c>
      <c r="G100" s="269" t="s">
        <v>624</v>
      </c>
      <c r="H100" s="270">
        <v>19771</v>
      </c>
    </row>
    <row r="101" spans="2:8" ht="14.1" customHeight="1" x14ac:dyDescent="0.2">
      <c r="B101" s="268">
        <v>96</v>
      </c>
      <c r="C101" s="269" t="s">
        <v>578</v>
      </c>
      <c r="D101" s="270">
        <v>23133</v>
      </c>
      <c r="F101" s="268">
        <v>96</v>
      </c>
      <c r="G101" s="269" t="s">
        <v>632</v>
      </c>
      <c r="H101" s="270">
        <v>19532</v>
      </c>
    </row>
    <row r="102" spans="2:8" ht="14.1" customHeight="1" x14ac:dyDescent="0.2">
      <c r="B102" s="268">
        <v>97</v>
      </c>
      <c r="C102" s="269" t="s">
        <v>630</v>
      </c>
      <c r="D102" s="270">
        <v>15861</v>
      </c>
      <c r="F102" s="268">
        <v>97</v>
      </c>
      <c r="G102" s="269" t="s">
        <v>628</v>
      </c>
      <c r="H102" s="270">
        <v>19359</v>
      </c>
    </row>
    <row r="103" spans="2:8" ht="14.1" customHeight="1" x14ac:dyDescent="0.2">
      <c r="B103" s="268">
        <v>98</v>
      </c>
      <c r="C103" s="269" t="s">
        <v>634</v>
      </c>
      <c r="D103" s="270">
        <v>3330</v>
      </c>
      <c r="F103" s="268">
        <v>98</v>
      </c>
      <c r="G103" s="269" t="s">
        <v>636</v>
      </c>
      <c r="H103" s="270">
        <v>19145</v>
      </c>
    </row>
    <row r="104" spans="2:8" ht="14.1" customHeight="1" x14ac:dyDescent="0.2">
      <c r="B104" s="268">
        <v>99</v>
      </c>
      <c r="C104" s="269" t="s">
        <v>424</v>
      </c>
      <c r="D104" s="270">
        <v>49440</v>
      </c>
      <c r="F104" s="268">
        <v>99</v>
      </c>
      <c r="G104" s="269" t="s">
        <v>638</v>
      </c>
      <c r="H104" s="270">
        <v>19140</v>
      </c>
    </row>
    <row r="105" spans="2:8" ht="14.1" customHeight="1" x14ac:dyDescent="0.2">
      <c r="B105" s="268">
        <v>100</v>
      </c>
      <c r="C105" s="269" t="s">
        <v>640</v>
      </c>
      <c r="D105" s="270">
        <v>10638</v>
      </c>
      <c r="F105" s="268">
        <v>100</v>
      </c>
      <c r="G105" s="269" t="s">
        <v>644</v>
      </c>
      <c r="H105" s="270">
        <v>19116</v>
      </c>
    </row>
    <row r="106" spans="2:8" ht="14.1" customHeight="1" x14ac:dyDescent="0.2">
      <c r="B106" s="268">
        <v>101</v>
      </c>
      <c r="C106" s="269" t="s">
        <v>646</v>
      </c>
      <c r="D106" s="270">
        <v>15962</v>
      </c>
      <c r="F106" s="268">
        <v>101</v>
      </c>
      <c r="G106" s="269" t="s">
        <v>488</v>
      </c>
      <c r="H106" s="270">
        <v>19030</v>
      </c>
    </row>
    <row r="107" spans="2:8" ht="14.1" customHeight="1" x14ac:dyDescent="0.2">
      <c r="B107" s="268">
        <v>102</v>
      </c>
      <c r="C107" s="269" t="s">
        <v>650</v>
      </c>
      <c r="D107" s="270">
        <v>11034</v>
      </c>
      <c r="F107" s="268">
        <v>102</v>
      </c>
      <c r="G107" s="269" t="s">
        <v>564</v>
      </c>
      <c r="H107" s="270">
        <v>18793</v>
      </c>
    </row>
    <row r="108" spans="2:8" ht="14.1" customHeight="1" x14ac:dyDescent="0.2">
      <c r="B108" s="268">
        <v>103</v>
      </c>
      <c r="C108" s="269" t="s">
        <v>642</v>
      </c>
      <c r="D108" s="270">
        <v>8689</v>
      </c>
      <c r="F108" s="268">
        <v>103</v>
      </c>
      <c r="G108" s="269" t="s">
        <v>654</v>
      </c>
      <c r="H108" s="270">
        <v>18699</v>
      </c>
    </row>
    <row r="109" spans="2:8" ht="14.1" customHeight="1" x14ac:dyDescent="0.2">
      <c r="B109" s="268">
        <v>104</v>
      </c>
      <c r="C109" s="269" t="s">
        <v>652</v>
      </c>
      <c r="D109" s="270">
        <v>11202</v>
      </c>
      <c r="F109" s="268">
        <v>104</v>
      </c>
      <c r="G109" s="269" t="s">
        <v>658</v>
      </c>
      <c r="H109" s="270">
        <v>18615</v>
      </c>
    </row>
    <row r="110" spans="2:8" ht="14.1" customHeight="1" x14ac:dyDescent="0.2">
      <c r="B110" s="268">
        <v>105</v>
      </c>
      <c r="C110" s="269" t="s">
        <v>656</v>
      </c>
      <c r="D110" s="270">
        <v>7427</v>
      </c>
      <c r="F110" s="268">
        <v>105</v>
      </c>
      <c r="G110" s="269" t="s">
        <v>662</v>
      </c>
      <c r="H110" s="270">
        <v>18548</v>
      </c>
    </row>
    <row r="111" spans="2:8" ht="14.1" customHeight="1" x14ac:dyDescent="0.2">
      <c r="B111" s="268">
        <v>106</v>
      </c>
      <c r="C111" s="269" t="s">
        <v>660</v>
      </c>
      <c r="D111" s="270">
        <v>11670</v>
      </c>
      <c r="F111" s="268">
        <v>106</v>
      </c>
      <c r="G111" s="269" t="s">
        <v>422</v>
      </c>
      <c r="H111" s="270">
        <v>18496</v>
      </c>
    </row>
    <row r="112" spans="2:8" ht="14.1" customHeight="1" x14ac:dyDescent="0.2">
      <c r="B112" s="268">
        <v>107</v>
      </c>
      <c r="C112" s="269" t="s">
        <v>664</v>
      </c>
      <c r="D112" s="270">
        <v>11943</v>
      </c>
      <c r="F112" s="268">
        <v>107</v>
      </c>
      <c r="G112" s="269" t="s">
        <v>648</v>
      </c>
      <c r="H112" s="270">
        <v>18421</v>
      </c>
    </row>
    <row r="113" spans="2:8" ht="14.1" customHeight="1" x14ac:dyDescent="0.2">
      <c r="B113" s="268">
        <v>108</v>
      </c>
      <c r="C113" s="269" t="s">
        <v>666</v>
      </c>
      <c r="D113" s="270">
        <v>6829</v>
      </c>
      <c r="F113" s="268">
        <v>108</v>
      </c>
      <c r="G113" s="269" t="s">
        <v>668</v>
      </c>
      <c r="H113" s="270">
        <v>18319</v>
      </c>
    </row>
    <row r="114" spans="2:8" ht="14.1" customHeight="1" x14ac:dyDescent="0.2">
      <c r="B114" s="268">
        <v>109</v>
      </c>
      <c r="C114" s="269" t="s">
        <v>632</v>
      </c>
      <c r="D114" s="270">
        <v>19532</v>
      </c>
      <c r="F114" s="268">
        <v>109</v>
      </c>
      <c r="G114" s="269" t="s">
        <v>670</v>
      </c>
      <c r="H114" s="270">
        <v>18302</v>
      </c>
    </row>
    <row r="115" spans="2:8" ht="14.1" customHeight="1" x14ac:dyDescent="0.2">
      <c r="B115" s="268">
        <v>110</v>
      </c>
      <c r="C115" s="269" t="s">
        <v>606</v>
      </c>
      <c r="D115" s="270">
        <v>21063</v>
      </c>
      <c r="F115" s="268">
        <v>110</v>
      </c>
      <c r="G115" s="269" t="s">
        <v>672</v>
      </c>
      <c r="H115" s="270">
        <v>18225</v>
      </c>
    </row>
    <row r="116" spans="2:8" ht="14.1" customHeight="1" x14ac:dyDescent="0.2">
      <c r="B116" s="268">
        <v>111</v>
      </c>
      <c r="C116" s="269" t="s">
        <v>674</v>
      </c>
      <c r="D116" s="270">
        <v>7630</v>
      </c>
      <c r="F116" s="268">
        <v>111</v>
      </c>
      <c r="G116" s="269" t="s">
        <v>382</v>
      </c>
      <c r="H116" s="270">
        <v>18169</v>
      </c>
    </row>
    <row r="117" spans="2:8" ht="14.1" customHeight="1" x14ac:dyDescent="0.2">
      <c r="B117" s="268">
        <v>112</v>
      </c>
      <c r="C117" s="269" t="s">
        <v>676</v>
      </c>
      <c r="D117" s="270">
        <v>16062</v>
      </c>
      <c r="F117" s="268">
        <v>112</v>
      </c>
      <c r="G117" s="269" t="s">
        <v>582</v>
      </c>
      <c r="H117" s="270">
        <v>18042</v>
      </c>
    </row>
    <row r="118" spans="2:8" ht="14.1" customHeight="1" x14ac:dyDescent="0.2">
      <c r="B118" s="268">
        <v>113</v>
      </c>
      <c r="C118" s="269" t="s">
        <v>680</v>
      </c>
      <c r="D118" s="270">
        <v>16567</v>
      </c>
      <c r="F118" s="268">
        <v>113</v>
      </c>
      <c r="G118" s="269" t="s">
        <v>682</v>
      </c>
      <c r="H118" s="270">
        <v>17760</v>
      </c>
    </row>
    <row r="119" spans="2:8" ht="14.1" customHeight="1" x14ac:dyDescent="0.2">
      <c r="B119" s="268">
        <v>114</v>
      </c>
      <c r="C119" s="269" t="s">
        <v>586</v>
      </c>
      <c r="D119" s="270">
        <v>22962</v>
      </c>
      <c r="F119" s="268">
        <v>114</v>
      </c>
      <c r="G119" s="269" t="s">
        <v>576</v>
      </c>
      <c r="H119" s="270">
        <v>17583</v>
      </c>
    </row>
    <row r="120" spans="2:8" ht="14.1" customHeight="1" x14ac:dyDescent="0.2">
      <c r="B120" s="268">
        <v>115</v>
      </c>
      <c r="C120" s="269" t="s">
        <v>490</v>
      </c>
      <c r="D120" s="270">
        <v>33188</v>
      </c>
      <c r="F120" s="268">
        <v>115</v>
      </c>
      <c r="G120" s="269" t="s">
        <v>412</v>
      </c>
      <c r="H120" s="270">
        <v>17388</v>
      </c>
    </row>
    <row r="121" spans="2:8" ht="14.1" customHeight="1" x14ac:dyDescent="0.2">
      <c r="B121" s="268">
        <v>116</v>
      </c>
      <c r="C121" s="269" t="s">
        <v>684</v>
      </c>
      <c r="D121" s="270">
        <v>16552</v>
      </c>
      <c r="F121" s="268">
        <v>116</v>
      </c>
      <c r="G121" s="269" t="s">
        <v>678</v>
      </c>
      <c r="H121" s="270">
        <v>17384</v>
      </c>
    </row>
    <row r="122" spans="2:8" ht="14.1" customHeight="1" x14ac:dyDescent="0.2">
      <c r="B122" s="268">
        <v>117</v>
      </c>
      <c r="C122" s="269" t="s">
        <v>686</v>
      </c>
      <c r="D122" s="270">
        <v>8306</v>
      </c>
      <c r="F122" s="268">
        <v>117</v>
      </c>
      <c r="G122" s="269" t="s">
        <v>550</v>
      </c>
      <c r="H122" s="270">
        <v>16833</v>
      </c>
    </row>
    <row r="123" spans="2:8" ht="14.1" customHeight="1" x14ac:dyDescent="0.2">
      <c r="B123" s="268">
        <v>118</v>
      </c>
      <c r="C123" s="269" t="s">
        <v>616</v>
      </c>
      <c r="D123" s="270">
        <v>20605</v>
      </c>
      <c r="F123" s="268">
        <v>118</v>
      </c>
      <c r="G123" s="269" t="s">
        <v>408</v>
      </c>
      <c r="H123" s="270">
        <v>16812</v>
      </c>
    </row>
    <row r="124" spans="2:8" ht="14.1" customHeight="1" x14ac:dyDescent="0.2">
      <c r="B124" s="268">
        <v>119</v>
      </c>
      <c r="C124" s="269" t="s">
        <v>534</v>
      </c>
      <c r="D124" s="270">
        <v>27999</v>
      </c>
      <c r="F124" s="268">
        <v>119</v>
      </c>
      <c r="G124" s="269" t="s">
        <v>680</v>
      </c>
      <c r="H124" s="270">
        <v>16567</v>
      </c>
    </row>
    <row r="125" spans="2:8" ht="14.1" customHeight="1" x14ac:dyDescent="0.2">
      <c r="B125" s="268">
        <v>120</v>
      </c>
      <c r="C125" s="269" t="s">
        <v>688</v>
      </c>
      <c r="D125" s="270">
        <v>14690</v>
      </c>
      <c r="F125" s="268">
        <v>120</v>
      </c>
      <c r="G125" s="269" t="s">
        <v>684</v>
      </c>
      <c r="H125" s="270">
        <v>16552</v>
      </c>
    </row>
    <row r="126" spans="2:8" ht="14.1" customHeight="1" x14ac:dyDescent="0.2">
      <c r="B126" s="268">
        <v>121</v>
      </c>
      <c r="C126" s="269" t="s">
        <v>496</v>
      </c>
      <c r="D126" s="270">
        <v>32884</v>
      </c>
      <c r="F126" s="268">
        <v>121</v>
      </c>
      <c r="G126" s="269" t="s">
        <v>584</v>
      </c>
      <c r="H126" s="270">
        <v>16522</v>
      </c>
    </row>
    <row r="127" spans="2:8" ht="14.1" customHeight="1" x14ac:dyDescent="0.2">
      <c r="B127" s="268">
        <v>122</v>
      </c>
      <c r="C127" s="269" t="s">
        <v>690</v>
      </c>
      <c r="D127" s="270">
        <v>8955</v>
      </c>
      <c r="F127" s="268">
        <v>122</v>
      </c>
      <c r="G127" s="269" t="s">
        <v>626</v>
      </c>
      <c r="H127" s="270">
        <v>16226</v>
      </c>
    </row>
    <row r="128" spans="2:8" ht="14.1" customHeight="1" x14ac:dyDescent="0.2">
      <c r="B128" s="268">
        <v>123</v>
      </c>
      <c r="C128" s="269" t="s">
        <v>644</v>
      </c>
      <c r="D128" s="270">
        <v>19116</v>
      </c>
      <c r="F128" s="268">
        <v>123</v>
      </c>
      <c r="G128" s="269" t="s">
        <v>676</v>
      </c>
      <c r="H128" s="270">
        <v>16062</v>
      </c>
    </row>
    <row r="129" spans="2:8" ht="14.1" customHeight="1" x14ac:dyDescent="0.2">
      <c r="B129" s="268">
        <v>124</v>
      </c>
      <c r="C129" s="269" t="s">
        <v>692</v>
      </c>
      <c r="D129" s="270">
        <v>14259</v>
      </c>
      <c r="F129" s="268">
        <v>124</v>
      </c>
      <c r="G129" s="269" t="s">
        <v>458</v>
      </c>
      <c r="H129" s="270">
        <v>16041</v>
      </c>
    </row>
    <row r="130" spans="2:8" ht="14.1" customHeight="1" x14ac:dyDescent="0.2">
      <c r="B130" s="268">
        <v>125</v>
      </c>
      <c r="C130" s="269" t="s">
        <v>694</v>
      </c>
      <c r="D130" s="270">
        <v>5298</v>
      </c>
      <c r="F130" s="268">
        <v>125</v>
      </c>
      <c r="G130" s="269" t="s">
        <v>536</v>
      </c>
      <c r="H130" s="270">
        <v>15995</v>
      </c>
    </row>
    <row r="131" spans="2:8" ht="14.1" customHeight="1" x14ac:dyDescent="0.2">
      <c r="B131" s="268">
        <v>126</v>
      </c>
      <c r="C131" s="269" t="s">
        <v>696</v>
      </c>
      <c r="D131" s="270">
        <v>4589</v>
      </c>
      <c r="F131" s="268">
        <v>126</v>
      </c>
      <c r="G131" s="269" t="s">
        <v>646</v>
      </c>
      <c r="H131" s="270">
        <v>15962</v>
      </c>
    </row>
    <row r="132" spans="2:8" ht="14.1" customHeight="1" x14ac:dyDescent="0.2">
      <c r="B132" s="268">
        <v>127</v>
      </c>
      <c r="C132" s="269" t="s">
        <v>618</v>
      </c>
      <c r="D132" s="270">
        <v>20588</v>
      </c>
      <c r="F132" s="268">
        <v>127</v>
      </c>
      <c r="G132" s="269" t="s">
        <v>630</v>
      </c>
      <c r="H132" s="270">
        <v>15861</v>
      </c>
    </row>
    <row r="133" spans="2:8" ht="14.1" customHeight="1" x14ac:dyDescent="0.2">
      <c r="B133" s="268">
        <v>128</v>
      </c>
      <c r="C133" s="269" t="s">
        <v>636</v>
      </c>
      <c r="D133" s="270">
        <v>19145</v>
      </c>
      <c r="F133" s="268">
        <v>128</v>
      </c>
      <c r="G133" s="269" t="s">
        <v>614</v>
      </c>
      <c r="H133" s="270">
        <v>15817</v>
      </c>
    </row>
    <row r="134" spans="2:8" ht="14.1" customHeight="1" x14ac:dyDescent="0.2">
      <c r="B134" s="268">
        <v>129</v>
      </c>
      <c r="C134" s="269" t="s">
        <v>698</v>
      </c>
      <c r="D134" s="270">
        <v>14474</v>
      </c>
      <c r="F134" s="268">
        <v>129</v>
      </c>
      <c r="G134" s="269" t="s">
        <v>700</v>
      </c>
      <c r="H134" s="270">
        <v>15779</v>
      </c>
    </row>
    <row r="135" spans="2:8" ht="14.1" customHeight="1" x14ac:dyDescent="0.2">
      <c r="B135" s="268">
        <v>130</v>
      </c>
      <c r="C135" s="269" t="s">
        <v>358</v>
      </c>
      <c r="D135" s="270">
        <v>119915</v>
      </c>
      <c r="F135" s="268">
        <v>130</v>
      </c>
      <c r="G135" s="269" t="s">
        <v>704</v>
      </c>
      <c r="H135" s="270">
        <v>15623</v>
      </c>
    </row>
    <row r="136" spans="2:8" ht="14.1" customHeight="1" x14ac:dyDescent="0.2">
      <c r="B136" s="268">
        <v>131</v>
      </c>
      <c r="C136" s="269" t="s">
        <v>628</v>
      </c>
      <c r="D136" s="270">
        <v>19359</v>
      </c>
      <c r="F136" s="268">
        <v>131</v>
      </c>
      <c r="G136" s="269" t="s">
        <v>378</v>
      </c>
      <c r="H136" s="270">
        <v>15499</v>
      </c>
    </row>
    <row r="137" spans="2:8" ht="14.1" customHeight="1" x14ac:dyDescent="0.2">
      <c r="B137" s="268">
        <v>132</v>
      </c>
      <c r="C137" s="269" t="s">
        <v>600</v>
      </c>
      <c r="D137" s="270">
        <v>21008</v>
      </c>
      <c r="F137" s="268">
        <v>132</v>
      </c>
      <c r="G137" s="269" t="s">
        <v>702</v>
      </c>
      <c r="H137" s="270">
        <v>15483</v>
      </c>
    </row>
    <row r="138" spans="2:8" ht="14.1" customHeight="1" x14ac:dyDescent="0.2">
      <c r="B138" s="268">
        <v>133</v>
      </c>
      <c r="C138" s="269" t="s">
        <v>482</v>
      </c>
      <c r="D138" s="270">
        <v>34265</v>
      </c>
      <c r="F138" s="268">
        <v>133</v>
      </c>
      <c r="G138" s="269" t="s">
        <v>570</v>
      </c>
      <c r="H138" s="270">
        <v>15251</v>
      </c>
    </row>
    <row r="139" spans="2:8" ht="14.1" customHeight="1" x14ac:dyDescent="0.2">
      <c r="B139" s="268">
        <v>134</v>
      </c>
      <c r="C139" s="269" t="s">
        <v>654</v>
      </c>
      <c r="D139" s="270">
        <v>18699</v>
      </c>
      <c r="F139" s="268">
        <v>134</v>
      </c>
      <c r="G139" s="269" t="s">
        <v>386</v>
      </c>
      <c r="H139" s="270">
        <v>15182</v>
      </c>
    </row>
    <row r="140" spans="2:8" ht="14.1" customHeight="1" x14ac:dyDescent="0.2">
      <c r="B140" s="268">
        <v>135</v>
      </c>
      <c r="C140" s="269" t="s">
        <v>638</v>
      </c>
      <c r="D140" s="270">
        <v>19140</v>
      </c>
      <c r="F140" s="268">
        <v>135</v>
      </c>
      <c r="G140" s="269" t="s">
        <v>476</v>
      </c>
      <c r="H140" s="270">
        <v>15142</v>
      </c>
    </row>
    <row r="141" spans="2:8" ht="14.1" customHeight="1" x14ac:dyDescent="0.2">
      <c r="B141" s="268">
        <v>136</v>
      </c>
      <c r="C141" s="269" t="s">
        <v>700</v>
      </c>
      <c r="D141" s="270">
        <v>15779</v>
      </c>
      <c r="F141" s="268">
        <v>136</v>
      </c>
      <c r="G141" s="269" t="s">
        <v>706</v>
      </c>
      <c r="H141" s="270">
        <v>15068</v>
      </c>
    </row>
    <row r="142" spans="2:8" ht="14.1" customHeight="1" x14ac:dyDescent="0.2">
      <c r="B142" s="268">
        <v>137</v>
      </c>
      <c r="C142" s="269" t="s">
        <v>612</v>
      </c>
      <c r="D142" s="270">
        <v>20635</v>
      </c>
      <c r="F142" s="268">
        <v>137</v>
      </c>
      <c r="G142" s="269" t="s">
        <v>688</v>
      </c>
      <c r="H142" s="270">
        <v>14690</v>
      </c>
    </row>
    <row r="143" spans="2:8" ht="14.1" customHeight="1" x14ac:dyDescent="0.2">
      <c r="B143" s="268">
        <v>138</v>
      </c>
      <c r="C143" s="269" t="s">
        <v>466</v>
      </c>
      <c r="D143" s="270">
        <v>38433</v>
      </c>
      <c r="F143" s="268">
        <v>138</v>
      </c>
      <c r="G143" s="269" t="s">
        <v>698</v>
      </c>
      <c r="H143" s="270">
        <v>14474</v>
      </c>
    </row>
    <row r="144" spans="2:8" ht="14.1" customHeight="1" x14ac:dyDescent="0.2">
      <c r="B144" s="268">
        <v>139</v>
      </c>
      <c r="C144" s="269" t="s">
        <v>566</v>
      </c>
      <c r="D144" s="270">
        <v>24748</v>
      </c>
      <c r="F144" s="268">
        <v>139</v>
      </c>
      <c r="G144" s="269" t="s">
        <v>528</v>
      </c>
      <c r="H144" s="270">
        <v>14446</v>
      </c>
    </row>
    <row r="145" spans="2:8" ht="14.1" customHeight="1" x14ac:dyDescent="0.2">
      <c r="B145" s="268">
        <v>140</v>
      </c>
      <c r="C145" s="269" t="s">
        <v>470</v>
      </c>
      <c r="D145" s="270">
        <v>37833</v>
      </c>
      <c r="F145" s="268">
        <v>140</v>
      </c>
      <c r="G145" s="269" t="s">
        <v>692</v>
      </c>
      <c r="H145" s="270">
        <v>14259</v>
      </c>
    </row>
    <row r="146" spans="2:8" ht="14.1" customHeight="1" x14ac:dyDescent="0.2">
      <c r="B146" s="268">
        <v>141</v>
      </c>
      <c r="C146" s="269" t="s">
        <v>710</v>
      </c>
      <c r="D146" s="270">
        <v>14048</v>
      </c>
      <c r="F146" s="268">
        <v>141</v>
      </c>
      <c r="G146" s="269" t="s">
        <v>708</v>
      </c>
      <c r="H146" s="270">
        <v>14237</v>
      </c>
    </row>
    <row r="147" spans="2:8" ht="14.1" customHeight="1" x14ac:dyDescent="0.2">
      <c r="B147" s="268">
        <v>142</v>
      </c>
      <c r="C147" s="269" t="s">
        <v>590</v>
      </c>
      <c r="D147" s="270">
        <v>22818</v>
      </c>
      <c r="F147" s="268">
        <v>142</v>
      </c>
      <c r="G147" s="269" t="s">
        <v>492</v>
      </c>
      <c r="H147" s="270">
        <v>14127</v>
      </c>
    </row>
    <row r="148" spans="2:8" ht="14.1" customHeight="1" x14ac:dyDescent="0.2">
      <c r="B148" s="268">
        <v>143</v>
      </c>
      <c r="C148" s="269" t="s">
        <v>504</v>
      </c>
      <c r="D148" s="270">
        <v>32348</v>
      </c>
      <c r="F148" s="268">
        <v>143</v>
      </c>
      <c r="G148" s="269" t="s">
        <v>710</v>
      </c>
      <c r="H148" s="270">
        <v>14048</v>
      </c>
    </row>
    <row r="149" spans="2:8" ht="14.1" customHeight="1" x14ac:dyDescent="0.2">
      <c r="B149" s="268">
        <v>144</v>
      </c>
      <c r="C149" s="269" t="s">
        <v>380</v>
      </c>
      <c r="D149" s="270">
        <v>81924</v>
      </c>
      <c r="F149" s="268">
        <v>144</v>
      </c>
      <c r="G149" s="269" t="s">
        <v>712</v>
      </c>
      <c r="H149" s="270">
        <v>13975</v>
      </c>
    </row>
    <row r="150" spans="2:8" ht="14.1" customHeight="1" x14ac:dyDescent="0.2">
      <c r="B150" s="268">
        <v>145</v>
      </c>
      <c r="C150" s="269" t="s">
        <v>596</v>
      </c>
      <c r="D150" s="270">
        <v>21007</v>
      </c>
      <c r="F150" s="268">
        <v>145</v>
      </c>
      <c r="G150" s="269" t="s">
        <v>604</v>
      </c>
      <c r="H150" s="270">
        <v>13968</v>
      </c>
    </row>
    <row r="151" spans="2:8" ht="14.1" customHeight="1" x14ac:dyDescent="0.2">
      <c r="B151" s="268">
        <v>146</v>
      </c>
      <c r="C151" s="269" t="s">
        <v>670</v>
      </c>
      <c r="D151" s="270">
        <v>18302</v>
      </c>
      <c r="F151" s="268">
        <v>146</v>
      </c>
      <c r="G151" s="269" t="s">
        <v>714</v>
      </c>
      <c r="H151" s="270">
        <v>13727</v>
      </c>
    </row>
    <row r="152" spans="2:8" ht="14.1" customHeight="1" x14ac:dyDescent="0.2">
      <c r="B152" s="268">
        <v>147</v>
      </c>
      <c r="C152" s="269" t="s">
        <v>678</v>
      </c>
      <c r="D152" s="270">
        <v>17384</v>
      </c>
      <c r="F152" s="268">
        <v>147</v>
      </c>
      <c r="G152" s="269" t="s">
        <v>520</v>
      </c>
      <c r="H152" s="270">
        <v>13295</v>
      </c>
    </row>
    <row r="153" spans="2:8" ht="14.1" customHeight="1" x14ac:dyDescent="0.2">
      <c r="B153" s="268">
        <v>148</v>
      </c>
      <c r="C153" s="269" t="s">
        <v>574</v>
      </c>
      <c r="D153" s="270">
        <v>23511</v>
      </c>
      <c r="F153" s="268">
        <v>148</v>
      </c>
      <c r="G153" s="269" t="s">
        <v>720</v>
      </c>
      <c r="H153" s="270">
        <v>13227</v>
      </c>
    </row>
    <row r="154" spans="2:8" ht="14.1" customHeight="1" x14ac:dyDescent="0.2">
      <c r="B154" s="268">
        <v>149</v>
      </c>
      <c r="C154" s="269" t="s">
        <v>718</v>
      </c>
      <c r="D154" s="270">
        <v>5847</v>
      </c>
      <c r="F154" s="268">
        <v>149</v>
      </c>
      <c r="G154" s="269" t="s">
        <v>716</v>
      </c>
      <c r="H154" s="270">
        <v>13199</v>
      </c>
    </row>
    <row r="155" spans="2:8" ht="14.1" customHeight="1" x14ac:dyDescent="0.2">
      <c r="B155" s="268">
        <v>150</v>
      </c>
      <c r="C155" s="269" t="s">
        <v>428</v>
      </c>
      <c r="D155" s="270">
        <v>46970</v>
      </c>
      <c r="F155" s="268">
        <v>150</v>
      </c>
      <c r="G155" s="269" t="s">
        <v>540</v>
      </c>
      <c r="H155" s="270">
        <v>12656</v>
      </c>
    </row>
    <row r="156" spans="2:8" ht="14.1" customHeight="1" x14ac:dyDescent="0.2">
      <c r="B156" s="268">
        <v>151</v>
      </c>
      <c r="C156" s="269" t="s">
        <v>722</v>
      </c>
      <c r="D156" s="270">
        <v>12532</v>
      </c>
      <c r="F156" s="268">
        <v>151</v>
      </c>
      <c r="G156" s="269" t="s">
        <v>722</v>
      </c>
      <c r="H156" s="270">
        <v>12532</v>
      </c>
    </row>
    <row r="157" spans="2:8" ht="14.1" customHeight="1" x14ac:dyDescent="0.2">
      <c r="B157" s="268">
        <v>152</v>
      </c>
      <c r="C157" s="269" t="s">
        <v>726</v>
      </c>
      <c r="D157" s="270">
        <v>6902</v>
      </c>
      <c r="F157" s="268">
        <v>152</v>
      </c>
      <c r="G157" s="269" t="s">
        <v>724</v>
      </c>
      <c r="H157" s="270">
        <v>12461</v>
      </c>
    </row>
    <row r="158" spans="2:8" ht="14.1" customHeight="1" x14ac:dyDescent="0.2">
      <c r="B158" s="268">
        <v>153</v>
      </c>
      <c r="C158" s="269" t="s">
        <v>658</v>
      </c>
      <c r="D158" s="270">
        <v>18615</v>
      </c>
      <c r="F158" s="268">
        <v>153</v>
      </c>
      <c r="G158" s="269" t="s">
        <v>568</v>
      </c>
      <c r="H158" s="270">
        <v>12390</v>
      </c>
    </row>
    <row r="159" spans="2:8" ht="14.1" customHeight="1" x14ac:dyDescent="0.2">
      <c r="B159" s="268">
        <v>154</v>
      </c>
      <c r="C159" s="269" t="s">
        <v>728</v>
      </c>
      <c r="D159" s="270">
        <v>11391</v>
      </c>
      <c r="F159" s="268">
        <v>154</v>
      </c>
      <c r="G159" s="269" t="s">
        <v>340</v>
      </c>
      <c r="H159" s="270">
        <v>12360</v>
      </c>
    </row>
    <row r="160" spans="2:8" ht="14.1" customHeight="1" x14ac:dyDescent="0.2">
      <c r="B160" s="268">
        <v>155</v>
      </c>
      <c r="C160" s="269" t="s">
        <v>706</v>
      </c>
      <c r="D160" s="270">
        <v>15068</v>
      </c>
      <c r="F160" s="268">
        <v>155</v>
      </c>
      <c r="G160" s="269" t="s">
        <v>730</v>
      </c>
      <c r="H160" s="270">
        <v>11971</v>
      </c>
    </row>
    <row r="161" spans="2:8" ht="14.1" customHeight="1" x14ac:dyDescent="0.2">
      <c r="B161" s="268">
        <v>156</v>
      </c>
      <c r="C161" s="269" t="s">
        <v>522</v>
      </c>
      <c r="D161" s="270">
        <v>30304</v>
      </c>
      <c r="F161" s="268">
        <v>156</v>
      </c>
      <c r="G161" s="269" t="s">
        <v>664</v>
      </c>
      <c r="H161" s="270">
        <v>11943</v>
      </c>
    </row>
    <row r="162" spans="2:8" ht="14.1" customHeight="1" x14ac:dyDescent="0.2">
      <c r="B162" s="268">
        <v>157</v>
      </c>
      <c r="C162" s="269" t="s">
        <v>624</v>
      </c>
      <c r="D162" s="270">
        <v>19771</v>
      </c>
      <c r="F162" s="268">
        <v>157</v>
      </c>
      <c r="G162" s="269" t="s">
        <v>402</v>
      </c>
      <c r="H162" s="270">
        <v>11915</v>
      </c>
    </row>
    <row r="163" spans="2:8" ht="14.1" customHeight="1" x14ac:dyDescent="0.2">
      <c r="B163" s="268">
        <v>158</v>
      </c>
      <c r="C163" s="269" t="s">
        <v>732</v>
      </c>
      <c r="D163" s="270">
        <v>7652</v>
      </c>
      <c r="F163" s="268">
        <v>158</v>
      </c>
      <c r="G163" s="269" t="s">
        <v>598</v>
      </c>
      <c r="H163" s="270">
        <v>11776</v>
      </c>
    </row>
    <row r="164" spans="2:8" ht="14.1" customHeight="1" x14ac:dyDescent="0.2">
      <c r="B164" s="268">
        <v>159</v>
      </c>
      <c r="C164" s="269" t="s">
        <v>438</v>
      </c>
      <c r="D164" s="270">
        <v>42016</v>
      </c>
      <c r="F164" s="268">
        <v>159</v>
      </c>
      <c r="G164" s="269" t="s">
        <v>608</v>
      </c>
      <c r="H164" s="270">
        <v>11718</v>
      </c>
    </row>
    <row r="165" spans="2:8" ht="14.1" customHeight="1" x14ac:dyDescent="0.2">
      <c r="B165" s="268">
        <v>160</v>
      </c>
      <c r="C165" s="269" t="s">
        <v>734</v>
      </c>
      <c r="D165" s="270">
        <v>5561</v>
      </c>
      <c r="F165" s="268">
        <v>160</v>
      </c>
      <c r="G165" s="269" t="s">
        <v>660</v>
      </c>
      <c r="H165" s="270">
        <v>11670</v>
      </c>
    </row>
    <row r="166" spans="2:8" ht="14.1" customHeight="1" x14ac:dyDescent="0.2">
      <c r="B166" s="268">
        <v>161</v>
      </c>
      <c r="C166" s="269" t="s">
        <v>736</v>
      </c>
      <c r="D166" s="270">
        <v>7645</v>
      </c>
      <c r="F166" s="268">
        <v>161</v>
      </c>
      <c r="G166" s="269" t="s">
        <v>572</v>
      </c>
      <c r="H166" s="270">
        <v>11654</v>
      </c>
    </row>
    <row r="167" spans="2:8" ht="14.1" customHeight="1" x14ac:dyDescent="0.2">
      <c r="B167" s="268">
        <v>162</v>
      </c>
      <c r="C167" s="269" t="s">
        <v>442</v>
      </c>
      <c r="D167" s="270">
        <v>41466</v>
      </c>
      <c r="F167" s="268">
        <v>162</v>
      </c>
      <c r="G167" s="269" t="s">
        <v>738</v>
      </c>
      <c r="H167" s="270">
        <v>11633</v>
      </c>
    </row>
    <row r="168" spans="2:8" ht="14.1" customHeight="1" x14ac:dyDescent="0.2">
      <c r="B168" s="268">
        <v>163</v>
      </c>
      <c r="C168" s="269" t="s">
        <v>376</v>
      </c>
      <c r="D168" s="270">
        <v>83759</v>
      </c>
      <c r="F168" s="268">
        <v>163</v>
      </c>
      <c r="G168" s="269" t="s">
        <v>728</v>
      </c>
      <c r="H168" s="270">
        <v>11391</v>
      </c>
    </row>
    <row r="169" spans="2:8" ht="14.1" customHeight="1" x14ac:dyDescent="0.2">
      <c r="B169" s="268">
        <v>164</v>
      </c>
      <c r="C169" s="269" t="s">
        <v>388</v>
      </c>
      <c r="D169" s="270">
        <v>71329</v>
      </c>
      <c r="F169" s="268">
        <v>164</v>
      </c>
      <c r="G169" s="269" t="s">
        <v>652</v>
      </c>
      <c r="H169" s="270">
        <v>11202</v>
      </c>
    </row>
    <row r="170" spans="2:8" ht="14.1" customHeight="1" x14ac:dyDescent="0.2">
      <c r="B170" s="268">
        <v>165</v>
      </c>
      <c r="C170" s="269" t="s">
        <v>562</v>
      </c>
      <c r="D170" s="270">
        <v>24810</v>
      </c>
      <c r="F170" s="268">
        <v>165</v>
      </c>
      <c r="G170" s="269" t="s">
        <v>546</v>
      </c>
      <c r="H170" s="270">
        <v>11148</v>
      </c>
    </row>
    <row r="171" spans="2:8" ht="14.1" customHeight="1" x14ac:dyDescent="0.2">
      <c r="B171" s="268">
        <v>166</v>
      </c>
      <c r="C171" s="269" t="s">
        <v>554</v>
      </c>
      <c r="D171" s="270">
        <v>25192</v>
      </c>
      <c r="F171" s="268">
        <v>166</v>
      </c>
      <c r="G171" s="269" t="s">
        <v>650</v>
      </c>
      <c r="H171" s="270">
        <v>11034</v>
      </c>
    </row>
    <row r="172" spans="2:8" ht="14.1" customHeight="1" x14ac:dyDescent="0.2">
      <c r="B172" s="268">
        <v>167</v>
      </c>
      <c r="C172" s="269" t="s">
        <v>474</v>
      </c>
      <c r="D172" s="270">
        <v>36556</v>
      </c>
      <c r="F172" s="268">
        <v>167</v>
      </c>
      <c r="G172" s="269" t="s">
        <v>430</v>
      </c>
      <c r="H172" s="270">
        <v>11020</v>
      </c>
    </row>
    <row r="173" spans="2:8" ht="14.1" customHeight="1" x14ac:dyDescent="0.2">
      <c r="B173" s="268">
        <v>168</v>
      </c>
      <c r="C173" s="269" t="s">
        <v>716</v>
      </c>
      <c r="D173" s="270">
        <v>13199</v>
      </c>
      <c r="F173" s="268">
        <v>168</v>
      </c>
      <c r="G173" s="269" t="s">
        <v>362</v>
      </c>
      <c r="H173" s="270">
        <v>10979</v>
      </c>
    </row>
    <row r="174" spans="2:8" ht="14.1" customHeight="1" x14ac:dyDescent="0.2">
      <c r="B174" s="268">
        <v>169</v>
      </c>
      <c r="C174" s="269" t="s">
        <v>704</v>
      </c>
      <c r="D174" s="270">
        <v>15623</v>
      </c>
      <c r="F174" s="268">
        <v>169</v>
      </c>
      <c r="G174" s="269" t="s">
        <v>484</v>
      </c>
      <c r="H174" s="270">
        <v>10975</v>
      </c>
    </row>
    <row r="175" spans="2:8" ht="14.1" customHeight="1" x14ac:dyDescent="0.2">
      <c r="B175" s="268">
        <v>170</v>
      </c>
      <c r="C175" s="269" t="s">
        <v>708</v>
      </c>
      <c r="D175" s="270">
        <v>14237</v>
      </c>
      <c r="F175" s="268">
        <v>170</v>
      </c>
      <c r="G175" s="269" t="s">
        <v>740</v>
      </c>
      <c r="H175" s="270">
        <v>10963</v>
      </c>
    </row>
    <row r="176" spans="2:8" ht="14.1" customHeight="1" x14ac:dyDescent="0.2">
      <c r="B176" s="268">
        <v>171</v>
      </c>
      <c r="C176" s="269" t="s">
        <v>668</v>
      </c>
      <c r="D176" s="270">
        <v>18319</v>
      </c>
      <c r="F176" s="268">
        <v>171</v>
      </c>
      <c r="G176" s="269" t="s">
        <v>742</v>
      </c>
      <c r="H176" s="270">
        <v>10955</v>
      </c>
    </row>
    <row r="177" spans="2:8" ht="14.1" customHeight="1" x14ac:dyDescent="0.2">
      <c r="B177" s="268">
        <v>172</v>
      </c>
      <c r="C177" s="269" t="s">
        <v>434</v>
      </c>
      <c r="D177" s="270">
        <v>45560</v>
      </c>
      <c r="F177" s="268">
        <v>172</v>
      </c>
      <c r="G177" s="269" t="s">
        <v>744</v>
      </c>
      <c r="H177" s="270">
        <v>10953</v>
      </c>
    </row>
    <row r="178" spans="2:8" ht="14.1" customHeight="1" x14ac:dyDescent="0.2">
      <c r="B178" s="268">
        <v>173</v>
      </c>
      <c r="C178" s="269" t="s">
        <v>532</v>
      </c>
      <c r="D178" s="270">
        <v>28020</v>
      </c>
      <c r="F178" s="268">
        <v>173</v>
      </c>
      <c r="G178" s="269" t="s">
        <v>502</v>
      </c>
      <c r="H178" s="270">
        <v>10716</v>
      </c>
    </row>
    <row r="179" spans="2:8" ht="14.1" customHeight="1" x14ac:dyDescent="0.2">
      <c r="B179" s="268">
        <v>174</v>
      </c>
      <c r="C179" s="269" t="s">
        <v>746</v>
      </c>
      <c r="D179" s="270">
        <v>7259</v>
      </c>
      <c r="F179" s="268">
        <v>174</v>
      </c>
      <c r="G179" s="269" t="s">
        <v>580</v>
      </c>
      <c r="H179" s="270">
        <v>10648</v>
      </c>
    </row>
    <row r="180" spans="2:8" ht="14.1" customHeight="1" x14ac:dyDescent="0.2">
      <c r="B180" s="268">
        <v>175</v>
      </c>
      <c r="C180" s="269" t="s">
        <v>486</v>
      </c>
      <c r="D180" s="270">
        <v>33699</v>
      </c>
      <c r="F180" s="268">
        <v>175</v>
      </c>
      <c r="G180" s="269" t="s">
        <v>640</v>
      </c>
      <c r="H180" s="270">
        <v>10638</v>
      </c>
    </row>
    <row r="181" spans="2:8" ht="14.1" customHeight="1" x14ac:dyDescent="0.2">
      <c r="B181" s="268">
        <v>176</v>
      </c>
      <c r="C181" s="269" t="s">
        <v>748</v>
      </c>
      <c r="D181" s="270">
        <v>4484</v>
      </c>
      <c r="F181" s="268">
        <v>176</v>
      </c>
      <c r="G181" s="269" t="s">
        <v>512</v>
      </c>
      <c r="H181" s="270">
        <v>10473</v>
      </c>
    </row>
    <row r="182" spans="2:8" ht="14.1" customHeight="1" x14ac:dyDescent="0.2">
      <c r="B182" s="268">
        <v>177</v>
      </c>
      <c r="C182" s="269" t="s">
        <v>738</v>
      </c>
      <c r="D182" s="270">
        <v>11633</v>
      </c>
      <c r="F182" s="268">
        <v>177</v>
      </c>
      <c r="G182" s="269" t="s">
        <v>464</v>
      </c>
      <c r="H182" s="270">
        <v>10444</v>
      </c>
    </row>
    <row r="183" spans="2:8" ht="14.1" customHeight="1" x14ac:dyDescent="0.2">
      <c r="B183" s="268">
        <v>178</v>
      </c>
      <c r="C183" s="269" t="s">
        <v>730</v>
      </c>
      <c r="D183" s="270">
        <v>11971</v>
      </c>
      <c r="F183" s="268">
        <v>178</v>
      </c>
      <c r="G183" s="269" t="s">
        <v>750</v>
      </c>
      <c r="H183" s="270">
        <v>10425</v>
      </c>
    </row>
    <row r="184" spans="2:8" ht="14.1" customHeight="1" x14ac:dyDescent="0.2">
      <c r="B184" s="268">
        <v>179</v>
      </c>
      <c r="C184" s="269" t="s">
        <v>620</v>
      </c>
      <c r="D184" s="270">
        <v>20272</v>
      </c>
      <c r="F184" s="268">
        <v>179</v>
      </c>
      <c r="G184" s="269" t="s">
        <v>352</v>
      </c>
      <c r="H184" s="270">
        <v>10210</v>
      </c>
    </row>
    <row r="185" spans="2:8" ht="14.1" customHeight="1" x14ac:dyDescent="0.2">
      <c r="B185" s="268">
        <v>180</v>
      </c>
      <c r="C185" s="269" t="s">
        <v>702</v>
      </c>
      <c r="D185" s="270">
        <v>15483</v>
      </c>
      <c r="F185" s="268">
        <v>180</v>
      </c>
      <c r="G185" s="269" t="s">
        <v>560</v>
      </c>
      <c r="H185" s="270">
        <v>10204</v>
      </c>
    </row>
    <row r="186" spans="2:8" ht="14.1" customHeight="1" x14ac:dyDescent="0.2">
      <c r="B186" s="268">
        <v>181</v>
      </c>
      <c r="C186" s="269" t="s">
        <v>740</v>
      </c>
      <c r="D186" s="270">
        <v>10963</v>
      </c>
      <c r="F186" s="268">
        <v>181</v>
      </c>
      <c r="G186" s="269" t="s">
        <v>622</v>
      </c>
      <c r="H186" s="270">
        <v>10027</v>
      </c>
    </row>
    <row r="187" spans="2:8" ht="14.1" customHeight="1" x14ac:dyDescent="0.2">
      <c r="B187" s="268">
        <v>182</v>
      </c>
      <c r="C187" s="269" t="s">
        <v>672</v>
      </c>
      <c r="D187" s="270">
        <v>18225</v>
      </c>
      <c r="F187" s="268">
        <v>182</v>
      </c>
      <c r="G187" s="269" t="s">
        <v>592</v>
      </c>
      <c r="H187" s="270">
        <v>9965</v>
      </c>
    </row>
    <row r="188" spans="2:8" ht="14.1" customHeight="1" x14ac:dyDescent="0.2">
      <c r="B188" s="268">
        <v>183</v>
      </c>
      <c r="C188" s="269" t="s">
        <v>548</v>
      </c>
      <c r="D188" s="270">
        <v>25448</v>
      </c>
      <c r="F188" s="268">
        <v>183</v>
      </c>
      <c r="G188" s="269" t="s">
        <v>448</v>
      </c>
      <c r="H188" s="270">
        <v>9164</v>
      </c>
    </row>
    <row r="189" spans="2:8" ht="14.1" customHeight="1" x14ac:dyDescent="0.2">
      <c r="B189" s="268">
        <v>184</v>
      </c>
      <c r="C189" s="269" t="s">
        <v>342</v>
      </c>
      <c r="D189" s="270">
        <v>176008</v>
      </c>
      <c r="F189" s="268">
        <v>184</v>
      </c>
      <c r="G189" s="269" t="s">
        <v>690</v>
      </c>
      <c r="H189" s="270">
        <v>8955</v>
      </c>
    </row>
    <row r="190" spans="2:8" ht="14.1" customHeight="1" x14ac:dyDescent="0.2">
      <c r="B190" s="268">
        <v>185</v>
      </c>
      <c r="C190" s="269" t="s">
        <v>752</v>
      </c>
      <c r="D190" s="270">
        <v>7489</v>
      </c>
      <c r="F190" s="268">
        <v>185</v>
      </c>
      <c r="G190" s="269" t="s">
        <v>480</v>
      </c>
      <c r="H190" s="270">
        <v>8878</v>
      </c>
    </row>
    <row r="191" spans="2:8" ht="14.1" customHeight="1" x14ac:dyDescent="0.2">
      <c r="B191" s="268">
        <v>186</v>
      </c>
      <c r="C191" s="269" t="s">
        <v>334</v>
      </c>
      <c r="D191" s="270">
        <v>1082935</v>
      </c>
      <c r="F191" s="268">
        <v>186</v>
      </c>
      <c r="G191" s="269" t="s">
        <v>642</v>
      </c>
      <c r="H191" s="270">
        <v>8689</v>
      </c>
    </row>
    <row r="192" spans="2:8" ht="14.1" customHeight="1" x14ac:dyDescent="0.2">
      <c r="B192" s="268">
        <v>187</v>
      </c>
      <c r="C192" s="269" t="s">
        <v>648</v>
      </c>
      <c r="D192" s="270">
        <v>18421</v>
      </c>
      <c r="F192" s="268">
        <v>187</v>
      </c>
      <c r="G192" s="269" t="s">
        <v>516</v>
      </c>
      <c r="H192" s="270">
        <v>8534</v>
      </c>
    </row>
    <row r="193" spans="2:8" ht="14.1" customHeight="1" x14ac:dyDescent="0.2">
      <c r="B193" s="268">
        <v>188</v>
      </c>
      <c r="C193" s="269" t="s">
        <v>456</v>
      </c>
      <c r="D193" s="270">
        <v>40791</v>
      </c>
      <c r="F193" s="268">
        <v>188</v>
      </c>
      <c r="G193" s="269" t="s">
        <v>754</v>
      </c>
      <c r="H193" s="270">
        <v>8382</v>
      </c>
    </row>
    <row r="194" spans="2:8" ht="14.1" customHeight="1" x14ac:dyDescent="0.2">
      <c r="B194" s="268">
        <v>189</v>
      </c>
      <c r="C194" s="269" t="s">
        <v>724</v>
      </c>
      <c r="D194" s="270">
        <v>12461</v>
      </c>
      <c r="F194" s="268">
        <v>189</v>
      </c>
      <c r="G194" s="269" t="s">
        <v>556</v>
      </c>
      <c r="H194" s="270">
        <v>8347</v>
      </c>
    </row>
    <row r="195" spans="2:8" ht="14.1" customHeight="1" x14ac:dyDescent="0.2">
      <c r="B195" s="268">
        <v>190</v>
      </c>
      <c r="C195" s="269" t="s">
        <v>756</v>
      </c>
      <c r="D195" s="270">
        <v>4583</v>
      </c>
      <c r="F195" s="268">
        <v>190</v>
      </c>
      <c r="G195" s="269" t="s">
        <v>686</v>
      </c>
      <c r="H195" s="270">
        <v>8306</v>
      </c>
    </row>
    <row r="196" spans="2:8" ht="14.1" customHeight="1" x14ac:dyDescent="0.2">
      <c r="B196" s="268">
        <v>191</v>
      </c>
      <c r="C196" s="269" t="s">
        <v>662</v>
      </c>
      <c r="D196" s="270">
        <v>18548</v>
      </c>
      <c r="F196" s="268">
        <v>191</v>
      </c>
      <c r="G196" s="269" t="s">
        <v>588</v>
      </c>
      <c r="H196" s="270">
        <v>7668</v>
      </c>
    </row>
    <row r="197" spans="2:8" ht="14.1" customHeight="1" x14ac:dyDescent="0.2">
      <c r="B197" s="268">
        <v>192</v>
      </c>
      <c r="C197" s="269" t="s">
        <v>758</v>
      </c>
      <c r="D197" s="270">
        <v>5082</v>
      </c>
      <c r="F197" s="268">
        <v>192</v>
      </c>
      <c r="G197" s="269" t="s">
        <v>732</v>
      </c>
      <c r="H197" s="270">
        <v>7652</v>
      </c>
    </row>
    <row r="198" spans="2:8" ht="14.1" customHeight="1" x14ac:dyDescent="0.2">
      <c r="B198" s="268">
        <v>193</v>
      </c>
      <c r="C198" s="269" t="s">
        <v>760</v>
      </c>
      <c r="D198" s="270">
        <v>6620</v>
      </c>
      <c r="F198" s="268">
        <v>193</v>
      </c>
      <c r="G198" s="269" t="s">
        <v>736</v>
      </c>
      <c r="H198" s="270">
        <v>7645</v>
      </c>
    </row>
    <row r="199" spans="2:8" ht="14.1" customHeight="1" x14ac:dyDescent="0.2">
      <c r="B199" s="268">
        <v>194</v>
      </c>
      <c r="C199" s="269" t="s">
        <v>610</v>
      </c>
      <c r="D199" s="270">
        <v>20800</v>
      </c>
      <c r="F199" s="268">
        <v>194</v>
      </c>
      <c r="G199" s="269" t="s">
        <v>674</v>
      </c>
      <c r="H199" s="270">
        <v>7630</v>
      </c>
    </row>
    <row r="200" spans="2:8" ht="14.1" customHeight="1" x14ac:dyDescent="0.2">
      <c r="B200" s="268">
        <v>195</v>
      </c>
      <c r="C200" s="269" t="s">
        <v>714</v>
      </c>
      <c r="D200" s="270">
        <v>13727</v>
      </c>
      <c r="F200" s="268">
        <v>195</v>
      </c>
      <c r="G200" s="269" t="s">
        <v>752</v>
      </c>
      <c r="H200" s="270">
        <v>7489</v>
      </c>
    </row>
    <row r="201" spans="2:8" ht="14.1" customHeight="1" x14ac:dyDescent="0.2">
      <c r="B201" s="268">
        <v>196</v>
      </c>
      <c r="C201" s="269" t="s">
        <v>742</v>
      </c>
      <c r="D201" s="270">
        <v>10955</v>
      </c>
      <c r="F201" s="268">
        <v>196</v>
      </c>
      <c r="G201" s="269" t="s">
        <v>656</v>
      </c>
      <c r="H201" s="270">
        <v>7427</v>
      </c>
    </row>
    <row r="202" spans="2:8" ht="14.1" customHeight="1" x14ac:dyDescent="0.2">
      <c r="B202" s="268">
        <v>197</v>
      </c>
      <c r="C202" s="269" t="s">
        <v>712</v>
      </c>
      <c r="D202" s="270">
        <v>13975</v>
      </c>
      <c r="F202" s="268">
        <v>197</v>
      </c>
      <c r="G202" s="269" t="s">
        <v>432</v>
      </c>
      <c r="H202" s="270">
        <v>7350</v>
      </c>
    </row>
    <row r="203" spans="2:8" ht="14.1" customHeight="1" x14ac:dyDescent="0.2">
      <c r="B203" s="268">
        <v>198</v>
      </c>
      <c r="C203" s="269" t="s">
        <v>744</v>
      </c>
      <c r="D203" s="270">
        <v>10953</v>
      </c>
      <c r="F203" s="268">
        <v>198</v>
      </c>
      <c r="G203" s="269" t="s">
        <v>746</v>
      </c>
      <c r="H203" s="270">
        <v>7259</v>
      </c>
    </row>
    <row r="204" spans="2:8" ht="14.1" customHeight="1" x14ac:dyDescent="0.2">
      <c r="B204" s="268">
        <v>199</v>
      </c>
      <c r="C204" s="269" t="s">
        <v>682</v>
      </c>
      <c r="D204" s="270">
        <v>17760</v>
      </c>
      <c r="F204" s="268">
        <v>199</v>
      </c>
      <c r="G204" s="269" t="s">
        <v>726</v>
      </c>
      <c r="H204" s="270">
        <v>6902</v>
      </c>
    </row>
    <row r="205" spans="2:8" ht="14.1" customHeight="1" x14ac:dyDescent="0.2">
      <c r="B205" s="268">
        <v>200</v>
      </c>
      <c r="C205" s="269" t="s">
        <v>750</v>
      </c>
      <c r="D205" s="270">
        <v>10425</v>
      </c>
      <c r="F205" s="268">
        <v>200</v>
      </c>
      <c r="G205" s="269" t="s">
        <v>366</v>
      </c>
      <c r="H205" s="270">
        <v>6844</v>
      </c>
    </row>
    <row r="206" spans="2:8" ht="14.1" customHeight="1" x14ac:dyDescent="0.2">
      <c r="B206" s="268">
        <v>201</v>
      </c>
      <c r="C206" s="269" t="s">
        <v>762</v>
      </c>
      <c r="D206" s="270">
        <v>5556</v>
      </c>
      <c r="F206" s="268">
        <v>201</v>
      </c>
      <c r="G206" s="269" t="s">
        <v>666</v>
      </c>
      <c r="H206" s="270">
        <v>6829</v>
      </c>
    </row>
    <row r="207" spans="2:8" ht="14.1" customHeight="1" x14ac:dyDescent="0.2">
      <c r="B207" s="268">
        <v>202</v>
      </c>
      <c r="C207" s="269" t="s">
        <v>754</v>
      </c>
      <c r="D207" s="270">
        <v>8382</v>
      </c>
      <c r="F207" s="268">
        <v>202</v>
      </c>
      <c r="G207" s="269" t="s">
        <v>760</v>
      </c>
      <c r="H207" s="270">
        <v>6620</v>
      </c>
    </row>
    <row r="208" spans="2:8" ht="14.1" customHeight="1" x14ac:dyDescent="0.2">
      <c r="B208" s="268">
        <v>203</v>
      </c>
      <c r="C208" s="269" t="s">
        <v>526</v>
      </c>
      <c r="D208" s="270">
        <v>28575</v>
      </c>
      <c r="F208" s="268">
        <v>203</v>
      </c>
      <c r="G208" s="269" t="s">
        <v>336</v>
      </c>
      <c r="H208" s="270">
        <v>6421</v>
      </c>
    </row>
    <row r="209" spans="2:8" ht="14.1" customHeight="1" x14ac:dyDescent="0.2">
      <c r="B209" s="268">
        <v>204</v>
      </c>
      <c r="C209" s="269" t="s">
        <v>346</v>
      </c>
      <c r="D209" s="270">
        <v>166295</v>
      </c>
      <c r="F209" s="268">
        <v>204</v>
      </c>
      <c r="G209" s="269" t="s">
        <v>594</v>
      </c>
      <c r="H209" s="270">
        <v>6138</v>
      </c>
    </row>
    <row r="210" spans="2:8" ht="14.1" customHeight="1" x14ac:dyDescent="0.2">
      <c r="B210" s="268">
        <v>205</v>
      </c>
      <c r="C210" s="269" t="s">
        <v>602</v>
      </c>
      <c r="D210" s="270">
        <v>21028</v>
      </c>
      <c r="F210" s="268">
        <v>205</v>
      </c>
      <c r="G210" s="269" t="s">
        <v>444</v>
      </c>
      <c r="H210" s="270">
        <v>5938</v>
      </c>
    </row>
    <row r="211" spans="2:8" ht="14.1" customHeight="1" x14ac:dyDescent="0.2">
      <c r="B211" s="268">
        <v>206</v>
      </c>
      <c r="C211" s="269" t="s">
        <v>764</v>
      </c>
      <c r="D211" s="270">
        <v>5731</v>
      </c>
      <c r="F211" s="268">
        <v>206</v>
      </c>
      <c r="G211" s="269" t="s">
        <v>718</v>
      </c>
      <c r="H211" s="270">
        <v>5847</v>
      </c>
    </row>
    <row r="212" spans="2:8" ht="14.1" customHeight="1" x14ac:dyDescent="0.2">
      <c r="B212" s="268">
        <v>207</v>
      </c>
      <c r="C212" s="269" t="s">
        <v>446</v>
      </c>
      <c r="D212" s="270">
        <v>41102</v>
      </c>
      <c r="F212" s="268">
        <v>207</v>
      </c>
      <c r="G212" s="269" t="s">
        <v>764</v>
      </c>
      <c r="H212" s="270">
        <v>5731</v>
      </c>
    </row>
    <row r="213" spans="2:8" ht="14.1" customHeight="1" x14ac:dyDescent="0.2">
      <c r="B213" s="268">
        <v>208</v>
      </c>
      <c r="C213" s="269" t="s">
        <v>478</v>
      </c>
      <c r="D213" s="270">
        <v>34949</v>
      </c>
      <c r="F213" s="268">
        <v>208</v>
      </c>
      <c r="G213" s="269" t="s">
        <v>734</v>
      </c>
      <c r="H213" s="270">
        <v>5561</v>
      </c>
    </row>
    <row r="214" spans="2:8" ht="14.1" customHeight="1" x14ac:dyDescent="0.2">
      <c r="B214" s="268">
        <v>209</v>
      </c>
      <c r="C214" s="269" t="s">
        <v>558</v>
      </c>
      <c r="D214" s="270">
        <v>25232</v>
      </c>
      <c r="F214" s="268">
        <v>209</v>
      </c>
      <c r="G214" s="269" t="s">
        <v>762</v>
      </c>
      <c r="H214" s="270">
        <v>5556</v>
      </c>
    </row>
    <row r="215" spans="2:8" ht="14.1" customHeight="1" x14ac:dyDescent="0.2">
      <c r="B215" s="268">
        <v>210</v>
      </c>
      <c r="C215" s="269" t="s">
        <v>410</v>
      </c>
      <c r="D215" s="270">
        <v>57955</v>
      </c>
      <c r="F215" s="268">
        <v>210</v>
      </c>
      <c r="G215" s="269" t="s">
        <v>416</v>
      </c>
      <c r="H215" s="270">
        <v>5544</v>
      </c>
    </row>
    <row r="216" spans="2:8" ht="14.1" customHeight="1" x14ac:dyDescent="0.2">
      <c r="B216" s="268">
        <v>211</v>
      </c>
      <c r="C216" s="269" t="s">
        <v>500</v>
      </c>
      <c r="D216" s="270">
        <v>32629</v>
      </c>
      <c r="F216" s="268">
        <v>211</v>
      </c>
      <c r="G216" s="269" t="s">
        <v>436</v>
      </c>
      <c r="H216" s="270">
        <v>5524</v>
      </c>
    </row>
    <row r="217" spans="2:8" ht="14.1" customHeight="1" x14ac:dyDescent="0.2">
      <c r="B217" s="268">
        <v>212</v>
      </c>
      <c r="C217" s="269" t="s">
        <v>414</v>
      </c>
      <c r="D217" s="270">
        <v>55710</v>
      </c>
      <c r="F217" s="268">
        <v>212</v>
      </c>
      <c r="G217" s="269" t="s">
        <v>694</v>
      </c>
      <c r="H217" s="270">
        <v>5298</v>
      </c>
    </row>
    <row r="218" spans="2:8" ht="14.1" customHeight="1" x14ac:dyDescent="0.2">
      <c r="B218" s="268">
        <v>213</v>
      </c>
      <c r="C218" s="269" t="s">
        <v>418</v>
      </c>
      <c r="D218" s="270">
        <v>51503</v>
      </c>
      <c r="F218" s="268">
        <v>213</v>
      </c>
      <c r="G218" s="269" t="s">
        <v>758</v>
      </c>
      <c r="H218" s="270">
        <v>5082</v>
      </c>
    </row>
    <row r="219" spans="2:8" ht="14.1" customHeight="1" x14ac:dyDescent="0.2">
      <c r="B219" s="268">
        <v>214</v>
      </c>
      <c r="C219" s="269" t="s">
        <v>720</v>
      </c>
      <c r="D219" s="270">
        <v>13227</v>
      </c>
      <c r="F219" s="268">
        <v>214</v>
      </c>
      <c r="G219" s="269" t="s">
        <v>696</v>
      </c>
      <c r="H219" s="270">
        <v>4589</v>
      </c>
    </row>
    <row r="220" spans="2:8" ht="14.1" customHeight="1" x14ac:dyDescent="0.2">
      <c r="B220" s="268">
        <v>215</v>
      </c>
      <c r="C220" s="269" t="s">
        <v>508</v>
      </c>
      <c r="D220" s="270">
        <v>32161</v>
      </c>
      <c r="F220" s="268">
        <v>215</v>
      </c>
      <c r="G220" s="269" t="s">
        <v>756</v>
      </c>
      <c r="H220" s="270">
        <v>4583</v>
      </c>
    </row>
    <row r="221" spans="2:8" ht="14.1" customHeight="1" x14ac:dyDescent="0.2">
      <c r="B221" s="268">
        <v>216</v>
      </c>
      <c r="C221" s="269" t="s">
        <v>514</v>
      </c>
      <c r="D221" s="270">
        <v>30897</v>
      </c>
      <c r="F221" s="268">
        <v>216</v>
      </c>
      <c r="G221" s="269" t="s">
        <v>748</v>
      </c>
      <c r="H221" s="270">
        <v>4484</v>
      </c>
    </row>
    <row r="222" spans="2:8" ht="14.1" customHeight="1" x14ac:dyDescent="0.2">
      <c r="B222" s="268">
        <v>217</v>
      </c>
      <c r="C222" s="269" t="s">
        <v>420</v>
      </c>
      <c r="D222" s="270">
        <v>50806</v>
      </c>
      <c r="F222" s="268">
        <v>217</v>
      </c>
      <c r="G222" s="269" t="s">
        <v>634</v>
      </c>
      <c r="H222" s="270">
        <v>3330</v>
      </c>
    </row>
  </sheetData>
  <sheetProtection password="C236" sheet="1" scenarios="1" selectLockedCells="1" selectUnlockedCells="1"/>
  <mergeCells count="3">
    <mergeCell ref="B2:H3"/>
    <mergeCell ref="B4:D4"/>
    <mergeCell ref="F4:H4"/>
  </mergeCells>
  <phoneticPr fontId="23" type="noConversion"/>
  <pageMargins left="0.75" right="0.75" top="1" bottom="1"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10"/>
  <sheetViews>
    <sheetView showGridLines="0" topLeftCell="A22" zoomScale="110" zoomScaleNormal="110" workbookViewId="0">
      <selection activeCell="F18" sqref="F18"/>
    </sheetView>
  </sheetViews>
  <sheetFormatPr defaultRowHeight="12.75" x14ac:dyDescent="0.2"/>
  <cols>
    <col min="1" max="1" width="48.140625" style="16" customWidth="1"/>
    <col min="2" max="4" width="9.140625" style="16"/>
    <col min="5" max="5" width="8.28515625" style="16" customWidth="1"/>
    <col min="6" max="7" width="17.28515625" style="16" customWidth="1"/>
    <col min="8" max="9" width="8.42578125" style="16" customWidth="1"/>
    <col min="10" max="12" width="11.140625" style="16" customWidth="1"/>
    <col min="13" max="16384" width="9.140625" style="16"/>
  </cols>
  <sheetData>
    <row r="1" spans="1:12" ht="15.75" x14ac:dyDescent="0.25">
      <c r="A1" s="17" t="s">
        <v>23</v>
      </c>
      <c r="B1" s="18"/>
      <c r="C1" s="18"/>
      <c r="D1" s="18"/>
      <c r="E1" s="18"/>
      <c r="F1" s="19"/>
      <c r="G1" s="19"/>
    </row>
    <row r="2" spans="1:12" x14ac:dyDescent="0.2">
      <c r="A2" s="18"/>
      <c r="B2" s="18"/>
      <c r="C2" s="18"/>
      <c r="D2" s="18"/>
      <c r="E2" s="18"/>
      <c r="F2" s="19"/>
      <c r="G2" s="19"/>
    </row>
    <row r="3" spans="1:12" x14ac:dyDescent="0.2">
      <c r="A3" s="300" t="str">
        <f>+'Informações Iniciais'!A1</f>
        <v>ESTADO DO MARANHO - MUNICIPIO DE DAVINOPOLIS</v>
      </c>
      <c r="B3" s="300"/>
      <c r="C3" s="300"/>
      <c r="D3" s="300"/>
      <c r="E3" s="300"/>
      <c r="F3" s="300"/>
      <c r="G3" s="300"/>
    </row>
    <row r="4" spans="1:12" x14ac:dyDescent="0.2">
      <c r="A4" s="300" t="str">
        <f>+'Informações Iniciais'!A2</f>
        <v>&lt;IDENTIFICAÇÃO DO ÓRGÃO, QUANDO O DEMONSTRATIVO FOR ESPECÍFICO DE UM ÓRGÃO&gt;</v>
      </c>
      <c r="B4" s="300"/>
      <c r="C4" s="300"/>
      <c r="D4" s="300"/>
      <c r="E4" s="300"/>
      <c r="F4" s="300"/>
      <c r="G4" s="300"/>
    </row>
    <row r="5" spans="1:12" x14ac:dyDescent="0.2">
      <c r="A5" s="300" t="s">
        <v>1</v>
      </c>
      <c r="B5" s="300"/>
      <c r="C5" s="300"/>
      <c r="D5" s="300"/>
      <c r="E5" s="300"/>
      <c r="F5" s="300"/>
      <c r="G5" s="300"/>
    </row>
    <row r="6" spans="1:12" x14ac:dyDescent="0.2">
      <c r="A6" s="301" t="s">
        <v>24</v>
      </c>
      <c r="B6" s="301"/>
      <c r="C6" s="301"/>
      <c r="D6" s="301"/>
      <c r="E6" s="301"/>
      <c r="F6" s="301"/>
      <c r="G6" s="301"/>
    </row>
    <row r="7" spans="1:12" ht="12.75" customHeight="1" x14ac:dyDescent="0.2">
      <c r="A7" s="300" t="s">
        <v>25</v>
      </c>
      <c r="B7" s="300"/>
      <c r="C7" s="300"/>
      <c r="D7" s="300"/>
      <c r="E7" s="300"/>
      <c r="F7" s="300"/>
      <c r="G7" s="300"/>
    </row>
    <row r="8" spans="1:12" ht="12.75" customHeight="1" x14ac:dyDescent="0.2">
      <c r="A8" s="300" t="str">
        <f>+'Anexo 1 - 12M Pessoal'!A8</f>
        <v>2º Semestre de 2017</v>
      </c>
      <c r="B8" s="300"/>
      <c r="C8" s="300"/>
      <c r="D8" s="300"/>
      <c r="E8" s="300"/>
      <c r="F8" s="300"/>
      <c r="G8" s="300"/>
    </row>
    <row r="9" spans="1:12" ht="12.75" customHeight="1" x14ac:dyDescent="0.25">
      <c r="A9" s="19" t="s">
        <v>26</v>
      </c>
      <c r="B9" s="302" t="s">
        <v>27</v>
      </c>
      <c r="C9" s="302"/>
      <c r="D9" s="19"/>
      <c r="E9" s="19"/>
      <c r="F9" s="19"/>
      <c r="G9" s="21">
        <v>1</v>
      </c>
    </row>
    <row r="10" spans="1:12" ht="12.75" customHeight="1" x14ac:dyDescent="0.2">
      <c r="A10" s="303" t="s">
        <v>28</v>
      </c>
      <c r="B10" s="303"/>
      <c r="C10" s="303"/>
      <c r="D10" s="303"/>
      <c r="E10" s="303"/>
      <c r="F10" s="304" t="s">
        <v>29</v>
      </c>
      <c r="G10" s="304"/>
    </row>
    <row r="11" spans="1:12" ht="12.75" customHeight="1" x14ac:dyDescent="0.2">
      <c r="A11" s="303"/>
      <c r="B11" s="303"/>
      <c r="C11" s="303"/>
      <c r="D11" s="303"/>
      <c r="E11" s="303"/>
      <c r="F11" s="305" t="s">
        <v>30</v>
      </c>
      <c r="G11" s="305"/>
    </row>
    <row r="12" spans="1:12" ht="12.75" customHeight="1" x14ac:dyDescent="0.2">
      <c r="A12" s="303"/>
      <c r="B12" s="303"/>
      <c r="C12" s="303"/>
      <c r="D12" s="303"/>
      <c r="E12" s="303"/>
      <c r="F12" s="306" t="s">
        <v>31</v>
      </c>
      <c r="G12" s="307" t="s">
        <v>32</v>
      </c>
      <c r="H12" s="22"/>
      <c r="I12" s="308" t="s">
        <v>33</v>
      </c>
      <c r="J12" s="308"/>
      <c r="K12" s="308"/>
      <c r="L12" s="308"/>
    </row>
    <row r="13" spans="1:12" ht="12.75" customHeight="1" x14ac:dyDescent="0.2">
      <c r="A13" s="303"/>
      <c r="B13" s="303"/>
      <c r="C13" s="303"/>
      <c r="D13" s="303"/>
      <c r="E13" s="303"/>
      <c r="F13" s="306"/>
      <c r="G13" s="307"/>
      <c r="H13" s="22"/>
      <c r="I13" s="308"/>
      <c r="J13" s="308"/>
      <c r="K13" s="308"/>
      <c r="L13" s="308"/>
    </row>
    <row r="14" spans="1:12" ht="12.75" customHeight="1" x14ac:dyDescent="0.2">
      <c r="A14" s="303"/>
      <c r="B14" s="303"/>
      <c r="C14" s="303"/>
      <c r="D14" s="303"/>
      <c r="E14" s="303"/>
      <c r="F14" s="306"/>
      <c r="G14" s="307"/>
      <c r="H14" s="22"/>
      <c r="I14" s="308"/>
      <c r="J14" s="308"/>
      <c r="K14" s="308"/>
      <c r="L14" s="308"/>
    </row>
    <row r="15" spans="1:12" ht="12.75" customHeight="1" x14ac:dyDescent="0.2">
      <c r="A15" s="303"/>
      <c r="B15" s="303"/>
      <c r="C15" s="303"/>
      <c r="D15" s="303"/>
      <c r="E15" s="303"/>
      <c r="F15" s="306"/>
      <c r="G15" s="307"/>
      <c r="H15" s="23"/>
      <c r="I15" s="308"/>
      <c r="J15" s="308"/>
      <c r="K15" s="308"/>
      <c r="L15" s="308"/>
    </row>
    <row r="16" spans="1:12" ht="12.75" customHeight="1" x14ac:dyDescent="0.2">
      <c r="A16" s="303"/>
      <c r="B16" s="303"/>
      <c r="C16" s="303"/>
      <c r="D16" s="303"/>
      <c r="E16" s="303"/>
      <c r="F16" s="24" t="s">
        <v>34</v>
      </c>
      <c r="G16" s="25" t="s">
        <v>35</v>
      </c>
      <c r="H16" s="23"/>
      <c r="I16" s="308"/>
      <c r="J16" s="308"/>
      <c r="K16" s="308"/>
      <c r="L16" s="308"/>
    </row>
    <row r="17" spans="1:12" ht="12.75" customHeight="1" x14ac:dyDescent="0.2">
      <c r="A17" s="26" t="s">
        <v>36</v>
      </c>
      <c r="B17" s="26"/>
      <c r="C17" s="26"/>
      <c r="D17" s="26"/>
      <c r="E17" s="26"/>
      <c r="F17" s="27">
        <f>SUM(F18:F20)</f>
        <v>17054690.900000002</v>
      </c>
      <c r="G17" s="27">
        <f>SUM(G18:G20)</f>
        <v>0</v>
      </c>
      <c r="H17" s="28"/>
      <c r="I17" s="308"/>
      <c r="J17" s="308"/>
      <c r="K17" s="308"/>
      <c r="L17" s="308"/>
    </row>
    <row r="18" spans="1:12" ht="12.75" customHeight="1" x14ac:dyDescent="0.2">
      <c r="A18" s="20" t="s">
        <v>37</v>
      </c>
      <c r="B18" s="26"/>
      <c r="C18" s="26"/>
      <c r="D18" s="26"/>
      <c r="E18" s="26"/>
      <c r="F18" s="29">
        <f>+'Anexo 1 - 12M Pessoal'!N18</f>
        <v>17054690.900000002</v>
      </c>
      <c r="G18" s="29">
        <f>+'Anexo 1 - 12M Pessoal'!O18</f>
        <v>0</v>
      </c>
      <c r="H18" s="28"/>
      <c r="I18" s="308"/>
      <c r="J18" s="308"/>
      <c r="K18" s="308"/>
      <c r="L18" s="308"/>
    </row>
    <row r="19" spans="1:12" ht="12.75" customHeight="1" x14ac:dyDescent="0.2">
      <c r="A19" s="20" t="s">
        <v>38</v>
      </c>
      <c r="B19" s="26"/>
      <c r="C19" s="26"/>
      <c r="D19" s="26"/>
      <c r="E19" s="26"/>
      <c r="F19" s="29">
        <f>+'Anexo 1 - 12M Pessoal'!N19</f>
        <v>0</v>
      </c>
      <c r="G19" s="29">
        <f>+'Anexo 1 - 12M Pessoal'!O19</f>
        <v>0</v>
      </c>
      <c r="H19" s="28"/>
      <c r="I19" s="308"/>
      <c r="J19" s="308"/>
      <c r="K19" s="308"/>
      <c r="L19" s="308"/>
    </row>
    <row r="20" spans="1:12" ht="12.75" customHeight="1" x14ac:dyDescent="0.2">
      <c r="A20" s="20" t="s">
        <v>39</v>
      </c>
      <c r="B20" s="26"/>
      <c r="C20" s="26"/>
      <c r="D20" s="26"/>
      <c r="E20" s="26"/>
      <c r="F20" s="29">
        <f>+'Anexo 1 - 12M Pessoal'!N20</f>
        <v>0</v>
      </c>
      <c r="G20" s="29">
        <f>+'Anexo 1 - 12M Pessoal'!O20</f>
        <v>0</v>
      </c>
      <c r="H20" s="28"/>
    </row>
    <row r="21" spans="1:12" ht="12.75" customHeight="1" x14ac:dyDescent="0.2">
      <c r="A21" s="26" t="s">
        <v>40</v>
      </c>
      <c r="B21" s="26"/>
      <c r="C21" s="26"/>
      <c r="D21" s="26"/>
      <c r="E21" s="26"/>
      <c r="F21" s="30">
        <f>SUM(F22:F26)</f>
        <v>0</v>
      </c>
      <c r="G21" s="30">
        <f>SUM(G22:G26)</f>
        <v>0</v>
      </c>
    </row>
    <row r="22" spans="1:12" ht="12.75" customHeight="1" x14ac:dyDescent="0.2">
      <c r="A22" s="31" t="s">
        <v>41</v>
      </c>
      <c r="B22" s="26"/>
      <c r="C22" s="26"/>
      <c r="D22" s="26"/>
      <c r="E22" s="26"/>
      <c r="F22" s="29">
        <f>+'Anexo 1 - 12M Pessoal'!N22</f>
        <v>0</v>
      </c>
      <c r="G22" s="29">
        <f>+'Anexo 1 - 12M Pessoal'!O22</f>
        <v>0</v>
      </c>
    </row>
    <row r="23" spans="1:12" ht="12.75" customHeight="1" x14ac:dyDescent="0.2">
      <c r="A23" s="31" t="s">
        <v>42</v>
      </c>
      <c r="B23" s="26"/>
      <c r="C23" s="26"/>
      <c r="D23" s="26"/>
      <c r="E23" s="26"/>
      <c r="F23" s="29">
        <f>+'Anexo 1 - 12M Pessoal'!N23</f>
        <v>0</v>
      </c>
      <c r="G23" s="29">
        <f>+'Anexo 1 - 12M Pessoal'!O23</f>
        <v>0</v>
      </c>
      <c r="H23" s="28"/>
    </row>
    <row r="24" spans="1:12" ht="12.75" customHeight="1" x14ac:dyDescent="0.2">
      <c r="A24" s="31" t="s">
        <v>43</v>
      </c>
      <c r="B24" s="26"/>
      <c r="C24" s="26"/>
      <c r="D24" s="26"/>
      <c r="E24" s="26"/>
      <c r="F24" s="29">
        <f>+'Anexo 1 - 12M Pessoal'!N24</f>
        <v>0</v>
      </c>
      <c r="G24" s="29">
        <f>+'Anexo 1 - 12M Pessoal'!O24</f>
        <v>0</v>
      </c>
      <c r="H24" s="28"/>
      <c r="I24" s="32"/>
    </row>
    <row r="25" spans="1:12" ht="12.75" customHeight="1" x14ac:dyDescent="0.2">
      <c r="A25" s="31" t="s">
        <v>44</v>
      </c>
      <c r="B25" s="26"/>
      <c r="C25" s="26"/>
      <c r="D25" s="26"/>
      <c r="E25" s="26"/>
      <c r="F25" s="29">
        <f>+'Anexo 1 - 12M Pessoal'!N25</f>
        <v>0</v>
      </c>
      <c r="G25" s="29">
        <f>+'Anexo 1 - 12M Pessoal'!O25</f>
        <v>0</v>
      </c>
      <c r="H25" s="28"/>
      <c r="I25" s="32"/>
    </row>
    <row r="26" spans="1:12" ht="12.75" customHeight="1" x14ac:dyDescent="0.2">
      <c r="A26" s="33" t="s">
        <v>45</v>
      </c>
      <c r="B26" s="34"/>
      <c r="C26" s="34"/>
      <c r="D26" s="34"/>
      <c r="E26" s="34"/>
      <c r="F26" s="35">
        <f>+'Anexo 1 - 12M Pessoal'!N26</f>
        <v>0</v>
      </c>
      <c r="G26" s="35">
        <f>+'Anexo 1 - 12M Pessoal'!O26</f>
        <v>0</v>
      </c>
      <c r="H26" s="28"/>
      <c r="I26" s="32"/>
    </row>
    <row r="27" spans="1:12" ht="12.75" customHeight="1" x14ac:dyDescent="0.2">
      <c r="A27" s="26" t="s">
        <v>46</v>
      </c>
      <c r="B27" s="34"/>
      <c r="C27" s="34"/>
      <c r="D27" s="34"/>
      <c r="E27" s="34"/>
      <c r="F27" s="36">
        <f>+F17-F21</f>
        <v>17054690.900000002</v>
      </c>
      <c r="G27" s="36">
        <f>+G17-G21</f>
        <v>0</v>
      </c>
      <c r="H27" s="28"/>
    </row>
    <row r="28" spans="1:12" ht="12.75" customHeight="1" x14ac:dyDescent="0.2">
      <c r="A28" s="37"/>
      <c r="B28" s="37"/>
      <c r="C28" s="37"/>
      <c r="D28" s="37"/>
      <c r="E28" s="37"/>
      <c r="F28" s="38"/>
      <c r="G28" s="38"/>
    </row>
    <row r="29" spans="1:12" ht="12.75" customHeight="1" x14ac:dyDescent="0.2">
      <c r="A29" s="309" t="s">
        <v>47</v>
      </c>
      <c r="B29" s="309"/>
      <c r="C29" s="309"/>
      <c r="D29" s="309"/>
      <c r="E29" s="309"/>
      <c r="F29" s="40" t="s">
        <v>48</v>
      </c>
      <c r="G29" s="41" t="s">
        <v>49</v>
      </c>
    </row>
    <row r="30" spans="1:12" ht="12.75" customHeight="1" x14ac:dyDescent="0.2">
      <c r="A30" s="37" t="s">
        <v>50</v>
      </c>
      <c r="B30" s="42"/>
      <c r="C30" s="42"/>
      <c r="D30" s="42"/>
      <c r="E30" s="42"/>
      <c r="F30" s="43">
        <f>+'Anexo 1 - 12M Pessoal'!F30</f>
        <v>24799494.91</v>
      </c>
      <c r="G30" s="44" t="s">
        <v>51</v>
      </c>
    </row>
    <row r="31" spans="1:12" ht="12.75" customHeight="1" x14ac:dyDescent="0.2">
      <c r="A31" s="310" t="s">
        <v>52</v>
      </c>
      <c r="B31" s="310"/>
      <c r="C31" s="310"/>
      <c r="D31" s="310"/>
      <c r="E31" s="310"/>
      <c r="F31" s="43">
        <f>+'Anexo 1 - 12M Pessoal'!F31</f>
        <v>0</v>
      </c>
      <c r="G31" s="44" t="s">
        <v>51</v>
      </c>
    </row>
    <row r="32" spans="1:12" ht="12.75" customHeight="1" x14ac:dyDescent="0.2">
      <c r="A32" s="311" t="s">
        <v>53</v>
      </c>
      <c r="B32" s="311"/>
      <c r="C32" s="311"/>
      <c r="D32" s="311"/>
      <c r="E32" s="311"/>
      <c r="F32" s="43">
        <f>+'Anexo 1 - 12M Pessoal'!F32</f>
        <v>24799494.91</v>
      </c>
      <c r="G32" s="44" t="s">
        <v>51</v>
      </c>
    </row>
    <row r="33" spans="1:9" ht="12.75" customHeight="1" x14ac:dyDescent="0.2">
      <c r="A33" s="45" t="s">
        <v>54</v>
      </c>
      <c r="B33" s="39"/>
      <c r="C33" s="39"/>
      <c r="D33" s="39"/>
      <c r="E33" s="39"/>
      <c r="F33" s="276">
        <f>+'Anexo 1 - 12M Pessoal'!F33</f>
        <v>17054690.900000002</v>
      </c>
      <c r="G33" s="46">
        <f>+'Anexo 1 - 12M Pessoal'!M33</f>
        <v>0.68770315532204529</v>
      </c>
    </row>
    <row r="34" spans="1:9" ht="12.75" customHeight="1" x14ac:dyDescent="0.2">
      <c r="A34" s="312" t="s">
        <v>55</v>
      </c>
      <c r="B34" s="312"/>
      <c r="C34" s="312"/>
      <c r="D34" s="312"/>
      <c r="E34" s="312"/>
      <c r="F34" s="47">
        <f>IF(F$30="","",IF(F$30=0,0,F$30*G34))</f>
        <v>13391727.251400001</v>
      </c>
      <c r="G34" s="277">
        <f>+'Anexo 1 - 12M Pessoal'!M34</f>
        <v>0.54</v>
      </c>
    </row>
    <row r="35" spans="1:9" ht="12.75" customHeight="1" x14ac:dyDescent="0.2">
      <c r="A35" s="37" t="s">
        <v>56</v>
      </c>
      <c r="B35" s="37"/>
      <c r="C35" s="37"/>
      <c r="D35" s="37"/>
      <c r="E35" s="37"/>
      <c r="F35" s="47">
        <f>IF(F$30="","",IF(F$30=0,0,F$30*G35))</f>
        <v>12722140.888830001</v>
      </c>
      <c r="G35" s="278">
        <f>+G34*0.95</f>
        <v>0.51300000000000001</v>
      </c>
    </row>
    <row r="36" spans="1:9" ht="12.75" customHeight="1" x14ac:dyDescent="0.2">
      <c r="A36" s="37" t="s">
        <v>57</v>
      </c>
      <c r="B36" s="37"/>
      <c r="C36" s="37"/>
      <c r="D36" s="37"/>
      <c r="E36" s="37"/>
      <c r="F36" s="47">
        <f>IF(F$30="","",IF(F$30=0,0,F$30*G36))</f>
        <v>12052554.526260002</v>
      </c>
      <c r="G36" s="278">
        <f>+G34*0.9</f>
        <v>0.48600000000000004</v>
      </c>
    </row>
    <row r="37" spans="1:9" ht="12.75" customHeight="1" x14ac:dyDescent="0.2">
      <c r="A37" s="48" t="s">
        <v>58</v>
      </c>
      <c r="B37" s="48"/>
      <c r="C37" s="48"/>
      <c r="D37" s="48"/>
      <c r="E37" s="48"/>
      <c r="F37" s="48"/>
      <c r="G37" s="48"/>
      <c r="H37" s="49"/>
      <c r="I37" s="49"/>
    </row>
    <row r="38" spans="1:9" ht="12.75" customHeight="1" x14ac:dyDescent="0.2">
      <c r="A38" s="313" t="s">
        <v>59</v>
      </c>
      <c r="B38" s="313"/>
      <c r="C38" s="313"/>
      <c r="D38" s="313"/>
      <c r="E38" s="313"/>
      <c r="F38" s="313"/>
      <c r="G38" s="313"/>
      <c r="H38" s="28"/>
    </row>
    <row r="39" spans="1:9" ht="12.75" customHeight="1" x14ac:dyDescent="0.2">
      <c r="A39" s="313" t="s">
        <v>60</v>
      </c>
      <c r="B39" s="313"/>
      <c r="C39" s="313"/>
      <c r="D39" s="313"/>
      <c r="E39" s="313"/>
      <c r="F39" s="313"/>
      <c r="G39" s="313"/>
    </row>
    <row r="40" spans="1:9" ht="12.75" customHeight="1" x14ac:dyDescent="0.2"/>
    <row r="41" spans="1:9" ht="12.75" customHeight="1" x14ac:dyDescent="0.2"/>
    <row r="42" spans="1:9" ht="15.95" customHeight="1" x14ac:dyDescent="0.2">
      <c r="A42" s="314" t="s">
        <v>61</v>
      </c>
      <c r="B42" s="314"/>
      <c r="C42" s="314"/>
      <c r="D42" s="314"/>
      <c r="E42" s="314"/>
      <c r="F42" s="314"/>
      <c r="G42" s="314"/>
      <c r="H42" s="314"/>
      <c r="I42" s="314"/>
    </row>
    <row r="43" spans="1:9" ht="12.75" customHeight="1" x14ac:dyDescent="0.2">
      <c r="A43" s="316" t="s">
        <v>62</v>
      </c>
      <c r="B43" s="316"/>
      <c r="C43" s="316"/>
      <c r="D43" s="316"/>
      <c r="E43" s="316"/>
      <c r="F43" s="316"/>
      <c r="G43" s="316"/>
      <c r="H43" s="316"/>
      <c r="I43" s="316"/>
    </row>
    <row r="44" spans="1:9" ht="12.75" customHeight="1" x14ac:dyDescent="0.2">
      <c r="A44" s="317" t="s">
        <v>63</v>
      </c>
      <c r="B44" s="317"/>
      <c r="C44" s="317"/>
      <c r="D44" s="318" t="s">
        <v>64</v>
      </c>
      <c r="E44" s="318"/>
      <c r="F44" s="318"/>
      <c r="G44" s="318" t="s">
        <v>65</v>
      </c>
      <c r="H44" s="318"/>
      <c r="I44" s="318"/>
    </row>
    <row r="45" spans="1:9" ht="12.75" customHeight="1" x14ac:dyDescent="0.2">
      <c r="A45" s="317" t="s">
        <v>66</v>
      </c>
      <c r="B45" s="317"/>
      <c r="C45" s="317"/>
      <c r="D45" s="318" t="s">
        <v>67</v>
      </c>
      <c r="E45" s="318"/>
      <c r="F45" s="318"/>
      <c r="G45" s="318" t="s">
        <v>68</v>
      </c>
      <c r="H45" s="318"/>
      <c r="I45" s="318"/>
    </row>
    <row r="46" spans="1:9" ht="12.75" customHeight="1" x14ac:dyDescent="0.2">
      <c r="A46" s="50" t="s">
        <v>69</v>
      </c>
      <c r="B46" s="315" t="s">
        <v>70</v>
      </c>
      <c r="C46" s="315" t="s">
        <v>71</v>
      </c>
      <c r="D46" s="315" t="s">
        <v>72</v>
      </c>
      <c r="E46" s="315" t="s">
        <v>73</v>
      </c>
      <c r="F46" s="315" t="s">
        <v>70</v>
      </c>
      <c r="G46" s="315" t="s">
        <v>74</v>
      </c>
      <c r="H46" s="315" t="s">
        <v>73</v>
      </c>
      <c r="I46" s="315" t="s">
        <v>70</v>
      </c>
    </row>
    <row r="47" spans="1:9" ht="12.75" customHeight="1" x14ac:dyDescent="0.2">
      <c r="A47" s="50" t="s">
        <v>75</v>
      </c>
      <c r="B47" s="315"/>
      <c r="C47" s="315"/>
      <c r="D47" s="315"/>
      <c r="E47" s="315"/>
      <c r="F47" s="315"/>
      <c r="G47" s="315"/>
      <c r="H47" s="315"/>
      <c r="I47" s="315"/>
    </row>
    <row r="48" spans="1:9" ht="12.75" customHeight="1" x14ac:dyDescent="0.2">
      <c r="A48" s="50"/>
      <c r="B48" s="51"/>
      <c r="C48" s="51"/>
      <c r="D48" s="50" t="s">
        <v>76</v>
      </c>
      <c r="E48" s="51"/>
      <c r="F48" s="51"/>
      <c r="G48" s="50"/>
      <c r="H48" s="51"/>
      <c r="I48" s="51"/>
    </row>
    <row r="49" spans="1:12" ht="12.75" customHeight="1" x14ac:dyDescent="0.2">
      <c r="A49" s="52" t="s">
        <v>34</v>
      </c>
      <c r="B49" s="52" t="s">
        <v>35</v>
      </c>
      <c r="C49" s="52" t="s">
        <v>77</v>
      </c>
      <c r="D49" s="52" t="s">
        <v>78</v>
      </c>
      <c r="E49" s="52" t="s">
        <v>79</v>
      </c>
      <c r="F49" s="52" t="s">
        <v>80</v>
      </c>
      <c r="G49" s="52" t="s">
        <v>81</v>
      </c>
      <c r="H49" s="52" t="s">
        <v>82</v>
      </c>
      <c r="I49" s="52" t="s">
        <v>83</v>
      </c>
    </row>
    <row r="50" spans="1:12" ht="12.75" customHeight="1" x14ac:dyDescent="0.2">
      <c r="A50" s="53"/>
      <c r="B50" s="53"/>
      <c r="C50" s="53"/>
      <c r="D50" s="53"/>
      <c r="E50" s="53"/>
      <c r="F50" s="53"/>
      <c r="G50" s="53"/>
      <c r="H50" s="53"/>
      <c r="I50" s="54"/>
    </row>
    <row r="51" spans="1:12" ht="12.75" customHeight="1" x14ac:dyDescent="0.2">
      <c r="A51" s="55"/>
      <c r="B51" s="55"/>
      <c r="C51" s="55"/>
      <c r="D51" s="55"/>
      <c r="E51" s="55"/>
      <c r="F51" s="55"/>
      <c r="G51" s="55"/>
      <c r="H51" s="55"/>
      <c r="I51" s="55"/>
    </row>
    <row r="52" spans="1:12" ht="12.75" customHeight="1" x14ac:dyDescent="0.2">
      <c r="A52" s="319" t="s">
        <v>84</v>
      </c>
      <c r="B52" s="319"/>
      <c r="C52" s="319"/>
      <c r="D52" s="319"/>
      <c r="E52" s="319"/>
      <c r="F52" s="319"/>
      <c r="G52" s="319"/>
      <c r="H52" s="319"/>
      <c r="I52" s="319"/>
      <c r="J52" s="32"/>
      <c r="K52" s="32"/>
      <c r="L52" s="32"/>
    </row>
    <row r="64" spans="1:12" ht="23.25" customHeight="1" x14ac:dyDescent="0.2"/>
    <row r="1000" spans="1:1" x14ac:dyDescent="0.2">
      <c r="A1000" s="284" t="s">
        <v>775</v>
      </c>
    </row>
    <row r="1010" spans="1:1" x14ac:dyDescent="0.2">
      <c r="A1010" s="285" t="s">
        <v>776</v>
      </c>
    </row>
  </sheetData>
  <sheetProtection password="C236" sheet="1" objects="1" scenarios="1"/>
  <mergeCells count="36">
    <mergeCell ref="A52:I52"/>
    <mergeCell ref="A45:C45"/>
    <mergeCell ref="D45:F45"/>
    <mergeCell ref="G45:I45"/>
    <mergeCell ref="B46:B47"/>
    <mergeCell ref="C46:C47"/>
    <mergeCell ref="D46:D47"/>
    <mergeCell ref="E46:E47"/>
    <mergeCell ref="F46:F47"/>
    <mergeCell ref="A39:G39"/>
    <mergeCell ref="A42:I42"/>
    <mergeCell ref="G46:G47"/>
    <mergeCell ref="H46:H47"/>
    <mergeCell ref="A43:I43"/>
    <mergeCell ref="A44:C44"/>
    <mergeCell ref="D44:F44"/>
    <mergeCell ref="G44:I44"/>
    <mergeCell ref="I46:I47"/>
    <mergeCell ref="I12:L19"/>
    <mergeCell ref="A29:E29"/>
    <mergeCell ref="A31:E31"/>
    <mergeCell ref="A32:E32"/>
    <mergeCell ref="A34:E34"/>
    <mergeCell ref="A38:G38"/>
    <mergeCell ref="B9:C9"/>
    <mergeCell ref="A10:E16"/>
    <mergeCell ref="F10:G10"/>
    <mergeCell ref="F11:G11"/>
    <mergeCell ref="F12:F15"/>
    <mergeCell ref="G12:G15"/>
    <mergeCell ref="A3:G3"/>
    <mergeCell ref="A4:G4"/>
    <mergeCell ref="A5:G5"/>
    <mergeCell ref="A6:G6"/>
    <mergeCell ref="A7:G7"/>
    <mergeCell ref="A8:G8"/>
  </mergeCells>
  <phoneticPr fontId="23" type="noConversion"/>
  <conditionalFormatting sqref="F33:G34">
    <cfRule type="cellIs" dxfId="1" priority="1" stopIfTrue="1" operator="greaterThan">
      <formula>$G$34</formula>
    </cfRule>
  </conditionalFormatting>
  <printOptions horizontalCentered="1" verticalCentered="1"/>
  <pageMargins left="0" right="0" top="0" bottom="0" header="0.51180555555555551" footer="0.51180555555555551"/>
  <pageSetup firstPageNumber="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A1010"/>
  <sheetViews>
    <sheetView showGridLines="0" topLeftCell="D7" zoomScale="110" zoomScaleNormal="110" workbookViewId="0">
      <selection activeCell="M19" sqref="M19"/>
    </sheetView>
  </sheetViews>
  <sheetFormatPr defaultRowHeight="11.25" customHeight="1" x14ac:dyDescent="0.2"/>
  <cols>
    <col min="1" max="1" width="70.28515625" style="56" customWidth="1"/>
    <col min="2" max="2" width="13.85546875" style="56" customWidth="1"/>
    <col min="3" max="8" width="15.42578125" style="56" customWidth="1"/>
    <col min="9" max="10" width="14.85546875" style="56" customWidth="1"/>
    <col min="11" max="13" width="13.85546875" style="56" customWidth="1"/>
    <col min="14" max="14" width="14.85546875" style="56" customWidth="1"/>
    <col min="15" max="15" width="13.42578125" style="56" customWidth="1"/>
    <col min="16" max="20" width="9.140625" style="57"/>
    <col min="21" max="16384" width="9.140625" style="56"/>
  </cols>
  <sheetData>
    <row r="1" spans="1:19" ht="15.75" customHeight="1" x14ac:dyDescent="0.25">
      <c r="A1" s="58" t="s">
        <v>85</v>
      </c>
      <c r="B1" s="59"/>
      <c r="C1" s="59"/>
      <c r="D1" s="59"/>
      <c r="E1" s="59"/>
      <c r="F1" s="59"/>
      <c r="G1" s="59"/>
      <c r="H1" s="59"/>
      <c r="I1" s="59"/>
      <c r="J1" s="59"/>
      <c r="K1" s="59"/>
      <c r="L1" s="59"/>
      <c r="M1" s="59"/>
      <c r="N1" s="59"/>
      <c r="O1" s="59"/>
    </row>
    <row r="2" spans="1:19" ht="11.25" customHeight="1" x14ac:dyDescent="0.2">
      <c r="A2" s="60"/>
      <c r="B2" s="59"/>
      <c r="C2" s="59"/>
      <c r="D2" s="59"/>
      <c r="E2" s="59"/>
      <c r="F2" s="59"/>
      <c r="G2" s="59"/>
      <c r="H2" s="59"/>
      <c r="I2" s="59"/>
      <c r="J2" s="59"/>
      <c r="K2" s="59"/>
      <c r="L2" s="59"/>
      <c r="M2" s="59"/>
      <c r="N2" s="59"/>
      <c r="O2" s="59"/>
    </row>
    <row r="3" spans="1:19" ht="11.25" customHeight="1" x14ac:dyDescent="0.2">
      <c r="A3" s="320" t="str">
        <f>+'Informações Iniciais'!A1</f>
        <v>ESTADO DO MARANHO - MUNICIPIO DE DAVINOPOLIS</v>
      </c>
      <c r="B3" s="320"/>
      <c r="C3" s="320"/>
      <c r="D3" s="320"/>
      <c r="E3" s="320"/>
      <c r="F3" s="320"/>
      <c r="G3" s="320"/>
      <c r="H3" s="320"/>
      <c r="I3" s="320"/>
      <c r="J3" s="320"/>
      <c r="K3" s="320"/>
      <c r="L3" s="320"/>
      <c r="M3" s="320"/>
      <c r="N3" s="320"/>
      <c r="O3" s="320"/>
    </row>
    <row r="4" spans="1:19" ht="11.25" customHeight="1" x14ac:dyDescent="0.2">
      <c r="A4" s="320" t="str">
        <f>+'Informações Iniciais'!A2</f>
        <v>&lt;IDENTIFICAÇÃO DO ÓRGÃO, QUANDO O DEMONSTRATIVO FOR ESPECÍFICO DE UM ÓRGÃO&gt;</v>
      </c>
      <c r="B4" s="320"/>
      <c r="C4" s="320"/>
      <c r="D4" s="320"/>
      <c r="E4" s="320"/>
      <c r="F4" s="320"/>
      <c r="G4" s="320"/>
      <c r="H4" s="320"/>
      <c r="I4" s="320"/>
      <c r="J4" s="320"/>
      <c r="K4" s="320"/>
      <c r="L4" s="320"/>
      <c r="M4" s="320"/>
      <c r="N4" s="320"/>
      <c r="O4" s="320"/>
    </row>
    <row r="5" spans="1:19" ht="11.25" customHeight="1" x14ac:dyDescent="0.2">
      <c r="A5" s="320" t="s">
        <v>1</v>
      </c>
      <c r="B5" s="320"/>
      <c r="C5" s="320"/>
      <c r="D5" s="320"/>
      <c r="E5" s="320"/>
      <c r="F5" s="320"/>
      <c r="G5" s="320"/>
      <c r="H5" s="320"/>
      <c r="I5" s="320"/>
      <c r="J5" s="320"/>
      <c r="K5" s="320"/>
      <c r="L5" s="320"/>
      <c r="M5" s="320"/>
      <c r="N5" s="320"/>
      <c r="O5" s="320"/>
    </row>
    <row r="6" spans="1:19" ht="11.25" customHeight="1" x14ac:dyDescent="0.2">
      <c r="A6" s="321" t="s">
        <v>24</v>
      </c>
      <c r="B6" s="321"/>
      <c r="C6" s="321"/>
      <c r="D6" s="321"/>
      <c r="E6" s="321"/>
      <c r="F6" s="321"/>
      <c r="G6" s="321"/>
      <c r="H6" s="321"/>
      <c r="I6" s="321"/>
      <c r="J6" s="321"/>
      <c r="K6" s="321"/>
      <c r="L6" s="321"/>
      <c r="M6" s="321"/>
      <c r="N6" s="321"/>
      <c r="O6" s="321"/>
    </row>
    <row r="7" spans="1:19" ht="11.25" customHeight="1" x14ac:dyDescent="0.2">
      <c r="A7" s="320" t="s">
        <v>25</v>
      </c>
      <c r="B7" s="320"/>
      <c r="C7" s="320"/>
      <c r="D7" s="320"/>
      <c r="E7" s="320"/>
      <c r="F7" s="320"/>
      <c r="G7" s="320"/>
      <c r="H7" s="320"/>
      <c r="I7" s="320"/>
      <c r="J7" s="320"/>
      <c r="K7" s="320"/>
      <c r="L7" s="320"/>
      <c r="M7" s="320"/>
      <c r="N7" s="320"/>
      <c r="O7" s="320"/>
      <c r="P7" s="4">
        <f>SUM(P8:P23)</f>
        <v>1</v>
      </c>
      <c r="Q7" s="4"/>
      <c r="R7" s="4"/>
      <c r="S7" s="4"/>
    </row>
    <row r="8" spans="1:19" ht="11.25" customHeight="1" x14ac:dyDescent="0.2">
      <c r="A8" s="322" t="str">
        <f>'Informações Iniciais'!A5</f>
        <v>2º Semestre de 2017</v>
      </c>
      <c r="B8" s="322"/>
      <c r="C8" s="322"/>
      <c r="D8" s="322"/>
      <c r="E8" s="322"/>
      <c r="F8" s="322"/>
      <c r="G8" s="322"/>
      <c r="H8" s="322"/>
      <c r="I8" s="322"/>
      <c r="J8" s="322"/>
      <c r="K8" s="322"/>
      <c r="L8" s="322"/>
      <c r="M8" s="322"/>
      <c r="N8" s="322"/>
      <c r="O8" s="322"/>
      <c r="P8" s="4">
        <f>IF(A$8=Q8,1,0)</f>
        <v>0</v>
      </c>
      <c r="Q8" s="4" t="s">
        <v>4</v>
      </c>
      <c r="R8" s="4"/>
      <c r="S8" s="4"/>
    </row>
    <row r="9" spans="1:19" ht="11.25" customHeight="1" x14ac:dyDescent="0.2">
      <c r="A9" s="59" t="s">
        <v>26</v>
      </c>
      <c r="B9" s="59"/>
      <c r="C9" s="59"/>
      <c r="D9" s="59"/>
      <c r="E9" s="59"/>
      <c r="F9" s="59"/>
      <c r="G9" s="59"/>
      <c r="H9" s="59"/>
      <c r="I9" s="59"/>
      <c r="J9" s="59"/>
      <c r="K9" s="59"/>
      <c r="L9" s="59"/>
      <c r="M9" s="59"/>
      <c r="N9" s="59"/>
      <c r="O9" s="62">
        <v>1</v>
      </c>
      <c r="P9" s="4">
        <f>IF(A$8=Q9,1,0)</f>
        <v>1</v>
      </c>
      <c r="Q9" s="4" t="s">
        <v>6</v>
      </c>
      <c r="R9" s="4"/>
      <c r="S9" s="4"/>
    </row>
    <row r="10" spans="1:19" ht="11.25" customHeight="1" x14ac:dyDescent="0.2">
      <c r="A10" s="323" t="s">
        <v>28</v>
      </c>
      <c r="B10" s="324" t="s">
        <v>29</v>
      </c>
      <c r="C10" s="324"/>
      <c r="D10" s="324"/>
      <c r="E10" s="324"/>
      <c r="F10" s="324"/>
      <c r="G10" s="324"/>
      <c r="H10" s="324"/>
      <c r="I10" s="324"/>
      <c r="J10" s="324"/>
      <c r="K10" s="324"/>
      <c r="L10" s="324"/>
      <c r="M10" s="324"/>
      <c r="N10" s="324"/>
      <c r="O10" s="324"/>
      <c r="P10" s="4"/>
      <c r="Q10" s="4"/>
      <c r="R10" s="4"/>
      <c r="S10" s="4"/>
    </row>
    <row r="11" spans="1:19" ht="11.25" customHeight="1" x14ac:dyDescent="0.2">
      <c r="A11" s="323"/>
      <c r="B11" s="325" t="s">
        <v>30</v>
      </c>
      <c r="C11" s="325"/>
      <c r="D11" s="325"/>
      <c r="E11" s="325"/>
      <c r="F11" s="325"/>
      <c r="G11" s="325"/>
      <c r="H11" s="325"/>
      <c r="I11" s="325"/>
      <c r="J11" s="325"/>
      <c r="K11" s="325"/>
      <c r="L11" s="325"/>
      <c r="M11" s="325"/>
      <c r="N11" s="325"/>
      <c r="O11" s="325"/>
      <c r="P11" s="4"/>
      <c r="Q11" s="4"/>
      <c r="R11" s="4"/>
      <c r="S11" s="4"/>
    </row>
    <row r="12" spans="1:19" ht="11.25" customHeight="1" x14ac:dyDescent="0.2">
      <c r="A12" s="323"/>
      <c r="B12" s="326" t="s">
        <v>31</v>
      </c>
      <c r="C12" s="326"/>
      <c r="D12" s="326"/>
      <c r="E12" s="326"/>
      <c r="F12" s="326"/>
      <c r="G12" s="326"/>
      <c r="H12" s="326"/>
      <c r="I12" s="326"/>
      <c r="J12" s="326"/>
      <c r="K12" s="326"/>
      <c r="L12" s="326"/>
      <c r="M12" s="326"/>
      <c r="N12" s="326"/>
      <c r="O12" s="63" t="s">
        <v>86</v>
      </c>
      <c r="P12" s="4"/>
      <c r="Q12" s="4"/>
      <c r="R12" s="4"/>
      <c r="S12" s="4"/>
    </row>
    <row r="13" spans="1:19" ht="11.25" customHeight="1" x14ac:dyDescent="0.2">
      <c r="A13" s="323"/>
      <c r="B13" s="327" t="s">
        <v>87</v>
      </c>
      <c r="C13" s="327" t="s">
        <v>88</v>
      </c>
      <c r="D13" s="327" t="s">
        <v>89</v>
      </c>
      <c r="E13" s="327" t="s">
        <v>90</v>
      </c>
      <c r="F13" s="327" t="s">
        <v>91</v>
      </c>
      <c r="G13" s="327" t="s">
        <v>92</v>
      </c>
      <c r="H13" s="327" t="s">
        <v>93</v>
      </c>
      <c r="I13" s="327" t="s">
        <v>94</v>
      </c>
      <c r="J13" s="327" t="s">
        <v>95</v>
      </c>
      <c r="K13" s="327" t="s">
        <v>96</v>
      </c>
      <c r="L13" s="327" t="s">
        <v>97</v>
      </c>
      <c r="M13" s="327" t="s">
        <v>98</v>
      </c>
      <c r="N13" s="64" t="s">
        <v>99</v>
      </c>
      <c r="O13" s="65" t="s">
        <v>100</v>
      </c>
      <c r="P13" s="4"/>
      <c r="Q13" s="4"/>
      <c r="R13" s="4"/>
      <c r="S13" s="4"/>
    </row>
    <row r="14" spans="1:19" ht="11.25" customHeight="1" x14ac:dyDescent="0.2">
      <c r="A14" s="323"/>
      <c r="B14" s="327"/>
      <c r="C14" s="327"/>
      <c r="D14" s="327"/>
      <c r="E14" s="327"/>
      <c r="F14" s="327"/>
      <c r="G14" s="327"/>
      <c r="H14" s="327"/>
      <c r="I14" s="327"/>
      <c r="J14" s="327"/>
      <c r="K14" s="327"/>
      <c r="L14" s="327"/>
      <c r="M14" s="327"/>
      <c r="N14" s="66" t="s">
        <v>101</v>
      </c>
      <c r="O14" s="65" t="s">
        <v>102</v>
      </c>
      <c r="P14" s="4"/>
      <c r="Q14" s="4"/>
      <c r="R14" s="4"/>
      <c r="S14" s="4"/>
    </row>
    <row r="15" spans="1:19" ht="11.25" customHeight="1" x14ac:dyDescent="0.2">
      <c r="A15" s="323"/>
      <c r="B15" s="327"/>
      <c r="C15" s="327"/>
      <c r="D15" s="327"/>
      <c r="E15" s="327"/>
      <c r="F15" s="327"/>
      <c r="G15" s="327"/>
      <c r="H15" s="327"/>
      <c r="I15" s="327"/>
      <c r="J15" s="327"/>
      <c r="K15" s="327"/>
      <c r="L15" s="327"/>
      <c r="M15" s="327"/>
      <c r="N15" s="66" t="s">
        <v>103</v>
      </c>
      <c r="O15" s="67" t="s">
        <v>104</v>
      </c>
      <c r="P15" s="4"/>
      <c r="Q15" s="4"/>
      <c r="R15" s="4"/>
      <c r="S15" s="4"/>
    </row>
    <row r="16" spans="1:19" ht="11.25" customHeight="1" x14ac:dyDescent="0.2">
      <c r="A16" s="323"/>
      <c r="B16" s="327"/>
      <c r="C16" s="327"/>
      <c r="D16" s="327"/>
      <c r="E16" s="327"/>
      <c r="F16" s="327"/>
      <c r="G16" s="327"/>
      <c r="H16" s="327"/>
      <c r="I16" s="327"/>
      <c r="J16" s="327"/>
      <c r="K16" s="327"/>
      <c r="L16" s="327"/>
      <c r="M16" s="327"/>
      <c r="N16" s="68" t="s">
        <v>34</v>
      </c>
      <c r="O16" s="69" t="s">
        <v>35</v>
      </c>
      <c r="P16" s="4"/>
      <c r="Q16" s="4"/>
      <c r="R16" s="4"/>
      <c r="S16" s="4"/>
    </row>
    <row r="17" spans="1:22" ht="11.25" customHeight="1" x14ac:dyDescent="0.2">
      <c r="A17" s="70" t="s">
        <v>36</v>
      </c>
      <c r="B17" s="71">
        <f t="shared" ref="B17:M17" si="0">B18+B19+B20</f>
        <v>1421224.24</v>
      </c>
      <c r="C17" s="71">
        <f t="shared" si="0"/>
        <v>1421224.24</v>
      </c>
      <c r="D17" s="71">
        <f t="shared" si="0"/>
        <v>1421224.24</v>
      </c>
      <c r="E17" s="71">
        <f t="shared" si="0"/>
        <v>1421224.24</v>
      </c>
      <c r="F17" s="71">
        <f t="shared" si="0"/>
        <v>1421224.24</v>
      </c>
      <c r="G17" s="71">
        <f t="shared" si="0"/>
        <v>1421224.24</v>
      </c>
      <c r="H17" s="71">
        <f t="shared" si="0"/>
        <v>1421224.24</v>
      </c>
      <c r="I17" s="71">
        <f t="shared" si="0"/>
        <v>1421224.24</v>
      </c>
      <c r="J17" s="71">
        <f t="shared" si="0"/>
        <v>1421224.24</v>
      </c>
      <c r="K17" s="71">
        <f t="shared" si="0"/>
        <v>1421224.24</v>
      </c>
      <c r="L17" s="71">
        <f t="shared" si="0"/>
        <v>1421224.24</v>
      </c>
      <c r="M17" s="71">
        <f t="shared" si="0"/>
        <v>1421224.26</v>
      </c>
      <c r="N17" s="72">
        <f>SUM(B17:M17)</f>
        <v>17054690.900000002</v>
      </c>
      <c r="O17" s="73">
        <f>SUM(O18:O20)</f>
        <v>0</v>
      </c>
      <c r="P17" s="4"/>
      <c r="Q17" s="4"/>
      <c r="R17" s="4"/>
      <c r="S17" s="4"/>
    </row>
    <row r="18" spans="1:22" ht="11.25" customHeight="1" x14ac:dyDescent="0.2">
      <c r="A18" s="61" t="s">
        <v>105</v>
      </c>
      <c r="B18" s="74">
        <v>1421224.24</v>
      </c>
      <c r="C18" s="74">
        <v>1421224.24</v>
      </c>
      <c r="D18" s="74">
        <v>1421224.24</v>
      </c>
      <c r="E18" s="74">
        <v>1421224.24</v>
      </c>
      <c r="F18" s="74">
        <v>1421224.24</v>
      </c>
      <c r="G18" s="74">
        <v>1421224.24</v>
      </c>
      <c r="H18" s="74">
        <v>1421224.24</v>
      </c>
      <c r="I18" s="74">
        <v>1421224.24</v>
      </c>
      <c r="J18" s="74">
        <v>1421224.24</v>
      </c>
      <c r="K18" s="74">
        <v>1421224.24</v>
      </c>
      <c r="L18" s="74">
        <v>1421224.24</v>
      </c>
      <c r="M18" s="74">
        <v>1421224.26</v>
      </c>
      <c r="N18" s="76">
        <f>SUM(B18:M18)</f>
        <v>17054690.900000002</v>
      </c>
      <c r="O18" s="77"/>
      <c r="P18" s="4"/>
      <c r="Q18" s="4"/>
      <c r="R18" s="4"/>
      <c r="S18" s="4"/>
    </row>
    <row r="19" spans="1:22" ht="11.25" customHeight="1" x14ac:dyDescent="0.2">
      <c r="A19" s="61" t="s">
        <v>106</v>
      </c>
      <c r="B19" s="74"/>
      <c r="C19" s="74"/>
      <c r="D19" s="74"/>
      <c r="E19" s="74"/>
      <c r="F19" s="74"/>
      <c r="G19" s="74"/>
      <c r="H19" s="74"/>
      <c r="I19" s="74"/>
      <c r="J19" s="74"/>
      <c r="K19" s="74"/>
      <c r="L19" s="74"/>
      <c r="M19" s="74"/>
      <c r="N19" s="76">
        <f>SUM(B19:M19)</f>
        <v>0</v>
      </c>
      <c r="O19" s="77"/>
      <c r="P19" s="4"/>
      <c r="Q19" s="4"/>
      <c r="R19" s="4"/>
      <c r="S19" s="4"/>
    </row>
    <row r="20" spans="1:22" ht="11.25" customHeight="1" x14ac:dyDescent="0.2">
      <c r="A20" s="78" t="s">
        <v>107</v>
      </c>
      <c r="B20" s="74"/>
      <c r="C20" s="74"/>
      <c r="D20" s="74"/>
      <c r="E20" s="74"/>
      <c r="F20" s="74"/>
      <c r="G20" s="74"/>
      <c r="H20" s="74"/>
      <c r="I20" s="74"/>
      <c r="J20" s="74"/>
      <c r="K20" s="74"/>
      <c r="L20" s="74"/>
      <c r="M20" s="74"/>
      <c r="N20" s="79">
        <f>SUM(B20:M20)</f>
        <v>0</v>
      </c>
      <c r="O20" s="77"/>
      <c r="P20" s="4"/>
      <c r="Q20" s="4"/>
      <c r="R20" s="4"/>
      <c r="S20" s="4"/>
    </row>
    <row r="21" spans="1:22" ht="11.25" customHeight="1" x14ac:dyDescent="0.2">
      <c r="A21" s="70" t="s">
        <v>40</v>
      </c>
      <c r="B21" s="79">
        <f t="shared" ref="B21:O21" si="1">SUM(B22:B26)</f>
        <v>0</v>
      </c>
      <c r="C21" s="79">
        <f t="shared" si="1"/>
        <v>0</v>
      </c>
      <c r="D21" s="79">
        <f t="shared" si="1"/>
        <v>0</v>
      </c>
      <c r="E21" s="79">
        <f t="shared" si="1"/>
        <v>0</v>
      </c>
      <c r="F21" s="79">
        <f t="shared" si="1"/>
        <v>0</v>
      </c>
      <c r="G21" s="79">
        <f t="shared" si="1"/>
        <v>0</v>
      </c>
      <c r="H21" s="79">
        <f t="shared" si="1"/>
        <v>0</v>
      </c>
      <c r="I21" s="79">
        <f t="shared" si="1"/>
        <v>0</v>
      </c>
      <c r="J21" s="79">
        <f t="shared" si="1"/>
        <v>0</v>
      </c>
      <c r="K21" s="79">
        <f t="shared" si="1"/>
        <v>0</v>
      </c>
      <c r="L21" s="79">
        <f t="shared" si="1"/>
        <v>0</v>
      </c>
      <c r="M21" s="79">
        <f t="shared" si="1"/>
        <v>0</v>
      </c>
      <c r="N21" s="79">
        <f t="shared" si="1"/>
        <v>0</v>
      </c>
      <c r="O21" s="79">
        <f t="shared" si="1"/>
        <v>0</v>
      </c>
      <c r="P21" s="4"/>
      <c r="Q21" s="4"/>
      <c r="R21" s="4"/>
      <c r="S21" s="4"/>
      <c r="U21" s="57"/>
      <c r="V21" s="57"/>
    </row>
    <row r="22" spans="1:22" ht="11.25" customHeight="1" x14ac:dyDescent="0.2">
      <c r="A22" s="80" t="s">
        <v>41</v>
      </c>
      <c r="B22" s="74"/>
      <c r="C22" s="74"/>
      <c r="D22" s="74"/>
      <c r="E22" s="74"/>
      <c r="F22" s="74"/>
      <c r="G22" s="74"/>
      <c r="H22" s="74"/>
      <c r="I22" s="74"/>
      <c r="J22" s="74"/>
      <c r="K22" s="74"/>
      <c r="L22" s="74"/>
      <c r="M22" s="74"/>
      <c r="N22" s="76">
        <f>SUM(B22:M22)</f>
        <v>0</v>
      </c>
      <c r="O22" s="77"/>
      <c r="P22" s="4"/>
      <c r="Q22" s="4"/>
      <c r="R22" s="4"/>
      <c r="S22" s="4"/>
      <c r="U22" s="57"/>
      <c r="V22" s="57"/>
    </row>
    <row r="23" spans="1:22" ht="11.25" customHeight="1" x14ac:dyDescent="0.2">
      <c r="A23" s="80" t="s">
        <v>42</v>
      </c>
      <c r="B23" s="74"/>
      <c r="C23" s="74"/>
      <c r="D23" s="74"/>
      <c r="E23" s="74"/>
      <c r="F23" s="74"/>
      <c r="G23" s="74"/>
      <c r="H23" s="74"/>
      <c r="I23" s="74"/>
      <c r="J23" s="74"/>
      <c r="K23" s="74"/>
      <c r="L23" s="74"/>
      <c r="M23" s="74"/>
      <c r="N23" s="76">
        <f>SUM(B23:M23)</f>
        <v>0</v>
      </c>
      <c r="O23" s="77"/>
      <c r="P23" s="4">
        <f>IF(A$8=Q23,1,0)</f>
        <v>0</v>
      </c>
      <c r="Q23" s="4" t="s">
        <v>108</v>
      </c>
      <c r="R23" s="4"/>
      <c r="S23" s="4"/>
    </row>
    <row r="24" spans="1:22" ht="11.25" customHeight="1" x14ac:dyDescent="0.2">
      <c r="A24" s="80" t="s">
        <v>109</v>
      </c>
      <c r="B24" s="74"/>
      <c r="C24" s="74"/>
      <c r="D24" s="74"/>
      <c r="E24" s="74"/>
      <c r="F24" s="74"/>
      <c r="G24" s="74"/>
      <c r="H24" s="74"/>
      <c r="I24" s="74"/>
      <c r="J24" s="74"/>
      <c r="K24" s="74"/>
      <c r="L24" s="74"/>
      <c r="M24" s="74"/>
      <c r="N24" s="76">
        <f>SUM(B24:M24)</f>
        <v>0</v>
      </c>
      <c r="O24" s="77"/>
      <c r="P24" s="4"/>
      <c r="Q24" s="4" t="s">
        <v>2</v>
      </c>
      <c r="R24" s="4"/>
      <c r="S24" s="4"/>
    </row>
    <row r="25" spans="1:22" ht="11.25" customHeight="1" x14ac:dyDescent="0.2">
      <c r="A25" s="80" t="s">
        <v>110</v>
      </c>
      <c r="B25" s="74"/>
      <c r="C25" s="74"/>
      <c r="D25" s="74"/>
      <c r="E25" s="74"/>
      <c r="F25" s="74"/>
      <c r="G25" s="74"/>
      <c r="H25" s="74"/>
      <c r="I25" s="74"/>
      <c r="J25" s="74"/>
      <c r="K25" s="74"/>
      <c r="L25" s="74"/>
      <c r="M25" s="74"/>
      <c r="N25" s="76">
        <f>SUM(B25:M25)</f>
        <v>0</v>
      </c>
      <c r="O25" s="77"/>
    </row>
    <row r="26" spans="1:22" ht="11.25" customHeight="1" x14ac:dyDescent="0.2">
      <c r="A26" s="81" t="s">
        <v>45</v>
      </c>
      <c r="B26" s="74"/>
      <c r="C26" s="74"/>
      <c r="D26" s="74"/>
      <c r="E26" s="74"/>
      <c r="F26" s="74"/>
      <c r="G26" s="74"/>
      <c r="H26" s="74"/>
      <c r="I26" s="74"/>
      <c r="J26" s="74"/>
      <c r="K26" s="74"/>
      <c r="L26" s="74"/>
      <c r="M26" s="74"/>
      <c r="N26" s="76">
        <f>SUM(B26:M26)</f>
        <v>0</v>
      </c>
      <c r="O26" s="77"/>
    </row>
    <row r="27" spans="1:22" ht="11.25" customHeight="1" x14ac:dyDescent="0.2">
      <c r="A27" s="70" t="s">
        <v>46</v>
      </c>
      <c r="B27" s="82">
        <f t="shared" ref="B27:O27" si="2">B17-B21</f>
        <v>1421224.24</v>
      </c>
      <c r="C27" s="82">
        <f t="shared" si="2"/>
        <v>1421224.24</v>
      </c>
      <c r="D27" s="82">
        <f t="shared" si="2"/>
        <v>1421224.24</v>
      </c>
      <c r="E27" s="82">
        <f t="shared" si="2"/>
        <v>1421224.24</v>
      </c>
      <c r="F27" s="82">
        <f t="shared" si="2"/>
        <v>1421224.24</v>
      </c>
      <c r="G27" s="82">
        <f t="shared" si="2"/>
        <v>1421224.24</v>
      </c>
      <c r="H27" s="82">
        <f t="shared" si="2"/>
        <v>1421224.24</v>
      </c>
      <c r="I27" s="82">
        <f t="shared" si="2"/>
        <v>1421224.24</v>
      </c>
      <c r="J27" s="82">
        <f t="shared" si="2"/>
        <v>1421224.24</v>
      </c>
      <c r="K27" s="82">
        <f t="shared" si="2"/>
        <v>1421224.24</v>
      </c>
      <c r="L27" s="82">
        <f t="shared" si="2"/>
        <v>1421224.24</v>
      </c>
      <c r="M27" s="82">
        <f t="shared" si="2"/>
        <v>1421224.26</v>
      </c>
      <c r="N27" s="83">
        <f t="shared" si="2"/>
        <v>17054690.900000002</v>
      </c>
      <c r="O27" s="84">
        <f t="shared" si="2"/>
        <v>0</v>
      </c>
    </row>
    <row r="28" spans="1:22" ht="11.25" customHeight="1" x14ac:dyDescent="0.2">
      <c r="A28" s="328" t="str">
        <f>IF(GA38&gt;0,"Você deixou de preencher dados na Planilha INFORMAÇÕES INICIAIS. Preencha os dados para que seja liberado o cálculo abaixo.","")</f>
        <v/>
      </c>
      <c r="B28" s="328"/>
      <c r="C28" s="328"/>
      <c r="D28" s="328"/>
      <c r="E28" s="328"/>
      <c r="F28" s="328"/>
      <c r="G28" s="328"/>
      <c r="H28" s="328"/>
      <c r="I28" s="328"/>
      <c r="J28" s="328"/>
      <c r="K28" s="328"/>
      <c r="L28" s="328"/>
      <c r="M28" s="328"/>
      <c r="N28" s="328"/>
      <c r="O28" s="328"/>
    </row>
    <row r="29" spans="1:22" ht="11.25" customHeight="1" x14ac:dyDescent="0.2">
      <c r="A29" s="309" t="s">
        <v>47</v>
      </c>
      <c r="B29" s="309"/>
      <c r="C29" s="309"/>
      <c r="D29" s="309"/>
      <c r="E29" s="309"/>
      <c r="F29" s="329" t="s">
        <v>48</v>
      </c>
      <c r="G29" s="329"/>
      <c r="H29" s="329"/>
      <c r="I29" s="329"/>
      <c r="J29" s="329"/>
      <c r="K29" s="329"/>
      <c r="L29" s="329"/>
      <c r="M29" s="330" t="s">
        <v>49</v>
      </c>
      <c r="N29" s="330"/>
      <c r="O29" s="330"/>
    </row>
    <row r="30" spans="1:22" ht="11.25" customHeight="1" x14ac:dyDescent="0.2">
      <c r="A30" s="37" t="s">
        <v>50</v>
      </c>
      <c r="B30" s="42"/>
      <c r="C30" s="42"/>
      <c r="D30" s="42"/>
      <c r="E30" s="42"/>
      <c r="F30" s="331">
        <v>24799494.91</v>
      </c>
      <c r="G30" s="331"/>
      <c r="H30" s="331"/>
      <c r="I30" s="331"/>
      <c r="J30" s="331"/>
      <c r="K30" s="331"/>
      <c r="L30" s="331"/>
      <c r="M30" s="332" t="s">
        <v>111</v>
      </c>
      <c r="N30" s="332"/>
      <c r="O30" s="332"/>
    </row>
    <row r="31" spans="1:22" s="85" customFormat="1" ht="11.25" customHeight="1" x14ac:dyDescent="0.2">
      <c r="A31" s="37" t="s">
        <v>112</v>
      </c>
      <c r="B31" s="42"/>
      <c r="C31" s="42"/>
      <c r="D31" s="42"/>
      <c r="E31" s="42"/>
      <c r="F31" s="331"/>
      <c r="G31" s="331"/>
      <c r="H31" s="331"/>
      <c r="I31" s="331"/>
      <c r="J31" s="331"/>
      <c r="K31" s="331"/>
      <c r="L31" s="331"/>
      <c r="M31" s="332" t="s">
        <v>111</v>
      </c>
      <c r="N31" s="332"/>
      <c r="O31" s="332"/>
    </row>
    <row r="32" spans="1:22" s="85" customFormat="1" ht="11.25" customHeight="1" x14ac:dyDescent="0.2">
      <c r="A32" s="86" t="s">
        <v>53</v>
      </c>
      <c r="B32" s="42"/>
      <c r="C32" s="42"/>
      <c r="D32" s="42"/>
      <c r="E32" s="42"/>
      <c r="F32" s="333">
        <f>IF(F30="","",F30-ABS(F31))</f>
        <v>24799494.91</v>
      </c>
      <c r="G32" s="333"/>
      <c r="H32" s="333"/>
      <c r="I32" s="333"/>
      <c r="J32" s="333"/>
      <c r="K32" s="333"/>
      <c r="L32" s="333"/>
      <c r="M32" s="332" t="s">
        <v>111</v>
      </c>
      <c r="N32" s="332"/>
      <c r="O32" s="332"/>
    </row>
    <row r="33" spans="1:183" ht="11.25" customHeight="1" x14ac:dyDescent="0.2">
      <c r="A33" s="45" t="s">
        <v>54</v>
      </c>
      <c r="B33" s="39"/>
      <c r="C33" s="39"/>
      <c r="D33" s="39"/>
      <c r="E33" s="39"/>
      <c r="F33" s="334">
        <f>IF(GA38&gt;0,"PREENCHA OS DADOS DA PLANILHA",IF(P7=1,IF(A8=Q23,+N27+O27,N27),"SELECIONE UM PERÍODO"))</f>
        <v>17054690.900000002</v>
      </c>
      <c r="G33" s="334"/>
      <c r="H33" s="334"/>
      <c r="I33" s="334"/>
      <c r="J33" s="334"/>
      <c r="K33" s="334"/>
      <c r="L33" s="334"/>
      <c r="M33" s="335">
        <f>IF(GA38&gt;0,"INFORMAÇÕES INICIAIS",IF(P7=1,IF(F30="",0,IF(F30=0,0,F33/F30)),""))</f>
        <v>0.68770315532204529</v>
      </c>
      <c r="N33" s="335"/>
      <c r="O33" s="335"/>
    </row>
    <row r="34" spans="1:183" ht="11.25" customHeight="1" x14ac:dyDescent="0.2">
      <c r="A34" s="312" t="s">
        <v>55</v>
      </c>
      <c r="B34" s="312"/>
      <c r="C34" s="312"/>
      <c r="D34" s="312"/>
      <c r="E34" s="312"/>
      <c r="F34" s="336">
        <f>IF(F$30="","",IF(F$30=0,0,+F$30*M34))</f>
        <v>13391727.251400001</v>
      </c>
      <c r="G34" s="336"/>
      <c r="H34" s="336"/>
      <c r="I34" s="336"/>
      <c r="J34" s="336"/>
      <c r="K34" s="336"/>
      <c r="L34" s="336"/>
      <c r="M34" s="337">
        <v>0.54</v>
      </c>
      <c r="N34" s="337"/>
      <c r="O34" s="337"/>
    </row>
    <row r="35" spans="1:183" ht="11.25" customHeight="1" x14ac:dyDescent="0.2">
      <c r="A35" s="37" t="s">
        <v>56</v>
      </c>
      <c r="B35" s="37"/>
      <c r="C35" s="37"/>
      <c r="D35" s="37"/>
      <c r="E35" s="37"/>
      <c r="F35" s="336">
        <f>IF(F$30="","",IF(F$30=0,0,+F$30*M35))</f>
        <v>12722140.888830001</v>
      </c>
      <c r="G35" s="336"/>
      <c r="H35" s="336"/>
      <c r="I35" s="336"/>
      <c r="J35" s="336"/>
      <c r="K35" s="336"/>
      <c r="L35" s="336"/>
      <c r="M35" s="337">
        <f>+M34*0.95</f>
        <v>0.51300000000000001</v>
      </c>
      <c r="N35" s="337"/>
      <c r="O35" s="337"/>
    </row>
    <row r="36" spans="1:183" ht="11.25" customHeight="1" x14ac:dyDescent="0.2">
      <c r="A36" s="37" t="s">
        <v>57</v>
      </c>
      <c r="B36" s="37"/>
      <c r="C36" s="37"/>
      <c r="D36" s="37"/>
      <c r="E36" s="37"/>
      <c r="F36" s="336">
        <f>IF(F$30="","",IF(F$30=0,0,+F$30*M36))</f>
        <v>12052554.526260002</v>
      </c>
      <c r="G36" s="336"/>
      <c r="H36" s="336"/>
      <c r="I36" s="336"/>
      <c r="J36" s="336"/>
      <c r="K36" s="336"/>
      <c r="L36" s="336"/>
      <c r="M36" s="337">
        <f>+M34*0.9</f>
        <v>0.48600000000000004</v>
      </c>
      <c r="N36" s="337"/>
      <c r="O36" s="337"/>
    </row>
    <row r="37" spans="1:183" ht="11.25" customHeight="1" x14ac:dyDescent="0.2">
      <c r="A37" s="48" t="s">
        <v>58</v>
      </c>
      <c r="B37" s="48"/>
      <c r="C37" s="48"/>
      <c r="D37" s="48"/>
      <c r="E37" s="48"/>
      <c r="F37" s="26"/>
      <c r="G37" s="26"/>
      <c r="H37" s="70"/>
      <c r="I37" s="70"/>
      <c r="J37" s="70"/>
      <c r="K37" s="70"/>
      <c r="L37" s="70"/>
      <c r="M37" s="70"/>
      <c r="N37" s="70"/>
      <c r="O37" s="70"/>
    </row>
    <row r="38" spans="1:183" ht="11.25" customHeight="1" x14ac:dyDescent="0.2">
      <c r="A38" s="313" t="s">
        <v>59</v>
      </c>
      <c r="B38" s="313"/>
      <c r="C38" s="313"/>
      <c r="D38" s="313"/>
      <c r="E38" s="313"/>
      <c r="F38" s="313"/>
      <c r="G38" s="313"/>
      <c r="H38" s="313"/>
      <c r="I38" s="313"/>
      <c r="J38" s="313"/>
      <c r="K38" s="313"/>
      <c r="L38" s="313"/>
      <c r="M38" s="313"/>
      <c r="N38" s="313"/>
      <c r="O38" s="313"/>
      <c r="GA38" s="87">
        <f>+'Informações Iniciais'!GA23</f>
        <v>0</v>
      </c>
    </row>
    <row r="39" spans="1:183" ht="11.25" customHeight="1" x14ac:dyDescent="0.2">
      <c r="A39" s="313" t="s">
        <v>60</v>
      </c>
      <c r="B39" s="313"/>
      <c r="C39" s="313"/>
      <c r="D39" s="313"/>
      <c r="E39" s="313"/>
      <c r="F39" s="313"/>
      <c r="G39" s="313"/>
      <c r="H39" s="59"/>
      <c r="I39" s="59"/>
      <c r="J39" s="59"/>
      <c r="K39" s="59"/>
      <c r="L39" s="59"/>
      <c r="M39" s="59"/>
      <c r="N39" s="59"/>
      <c r="O39" s="59"/>
    </row>
    <row r="1000" spans="1:1" ht="11.25" customHeight="1" x14ac:dyDescent="0.2">
      <c r="A1000" s="4" t="s">
        <v>775</v>
      </c>
    </row>
    <row r="1010" spans="1:1" ht="11.25" customHeight="1" x14ac:dyDescent="0.2">
      <c r="A1010" s="4" t="s">
        <v>776</v>
      </c>
    </row>
  </sheetData>
  <sheetProtection password="C236" sheet="1" objects="1" scenarios="1"/>
  <mergeCells count="43">
    <mergeCell ref="A38:O38"/>
    <mergeCell ref="A39:G39"/>
    <mergeCell ref="A34:E34"/>
    <mergeCell ref="F34:L34"/>
    <mergeCell ref="M34:O34"/>
    <mergeCell ref="F35:L35"/>
    <mergeCell ref="M35:O35"/>
    <mergeCell ref="F36:L36"/>
    <mergeCell ref="M36:O36"/>
    <mergeCell ref="F31:L31"/>
    <mergeCell ref="M31:O31"/>
    <mergeCell ref="F32:L32"/>
    <mergeCell ref="M32:O32"/>
    <mergeCell ref="F33:L33"/>
    <mergeCell ref="M33:O33"/>
    <mergeCell ref="A28:O28"/>
    <mergeCell ref="A29:E29"/>
    <mergeCell ref="F29:L29"/>
    <mergeCell ref="M29:O29"/>
    <mergeCell ref="F30:L30"/>
    <mergeCell ref="M30:O30"/>
    <mergeCell ref="H13:H16"/>
    <mergeCell ref="I13:I16"/>
    <mergeCell ref="J13:J16"/>
    <mergeCell ref="K13:K16"/>
    <mergeCell ref="L13:L16"/>
    <mergeCell ref="M13:M16"/>
    <mergeCell ref="A10:A16"/>
    <mergeCell ref="B10:O10"/>
    <mergeCell ref="B11:O11"/>
    <mergeCell ref="B12:N12"/>
    <mergeCell ref="B13:B16"/>
    <mergeCell ref="C13:C16"/>
    <mergeCell ref="D13:D16"/>
    <mergeCell ref="E13:E16"/>
    <mergeCell ref="F13:F16"/>
    <mergeCell ref="G13:G16"/>
    <mergeCell ref="A3:O3"/>
    <mergeCell ref="A4:O4"/>
    <mergeCell ref="A5:O5"/>
    <mergeCell ref="A6:O6"/>
    <mergeCell ref="A7:O7"/>
    <mergeCell ref="A8:O8"/>
  </mergeCells>
  <phoneticPr fontId="23" type="noConversion"/>
  <conditionalFormatting sqref="M33:O34">
    <cfRule type="cellIs" dxfId="0" priority="4" stopIfTrue="1" operator="greaterThan">
      <formula>$M$34</formula>
    </cfRule>
  </conditionalFormatting>
  <printOptions horizontalCentered="1" verticalCentered="1"/>
  <pageMargins left="0" right="0" top="0" bottom="0" header="0.51180555555555551" footer="0.51180555555555551"/>
  <pageSetup paperSize="9" scale="80" firstPageNumber="0" orientation="landscape"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10"/>
  <sheetViews>
    <sheetView showGridLines="0" topLeftCell="A70" zoomScale="110" zoomScaleNormal="110" workbookViewId="0">
      <selection activeCell="B39" sqref="B39"/>
    </sheetView>
  </sheetViews>
  <sheetFormatPr defaultRowHeight="11.25" x14ac:dyDescent="0.2"/>
  <cols>
    <col min="1" max="1" width="50.85546875" style="88" customWidth="1"/>
    <col min="2" max="2" width="14.7109375" style="88" customWidth="1"/>
    <col min="3" max="3" width="15.7109375" style="88" customWidth="1"/>
    <col min="4" max="4" width="15.140625" style="88" customWidth="1"/>
    <col min="5" max="5" width="11.28515625" style="88" customWidth="1"/>
    <col min="6" max="16384" width="9.140625" style="88"/>
  </cols>
  <sheetData>
    <row r="1" spans="1:5" s="59" customFormat="1" ht="15.75" x14ac:dyDescent="0.25">
      <c r="A1" s="58" t="s">
        <v>113</v>
      </c>
    </row>
    <row r="2" spans="1:5" s="59" customFormat="1" ht="11.25" customHeight="1" x14ac:dyDescent="0.2">
      <c r="A2" s="60"/>
    </row>
    <row r="3" spans="1:5" ht="11.25" customHeight="1" x14ac:dyDescent="0.2">
      <c r="A3" s="320" t="str">
        <f>+'Informações Iniciais'!A1</f>
        <v>ESTADO DO MARANHO - MUNICIPIO DE DAVINOPOLIS</v>
      </c>
      <c r="B3" s="320"/>
      <c r="C3" s="320"/>
      <c r="D3" s="320"/>
      <c r="E3" s="89"/>
    </row>
    <row r="4" spans="1:5" ht="11.25" customHeight="1" x14ac:dyDescent="0.2">
      <c r="A4" s="338" t="s">
        <v>1</v>
      </c>
      <c r="B4" s="338"/>
      <c r="C4" s="338"/>
      <c r="D4" s="338"/>
      <c r="E4" s="90"/>
    </row>
    <row r="5" spans="1:5" ht="11.25" customHeight="1" x14ac:dyDescent="0.2">
      <c r="A5" s="339" t="s">
        <v>114</v>
      </c>
      <c r="B5" s="339"/>
      <c r="C5" s="339"/>
      <c r="D5" s="339"/>
      <c r="E5" s="91"/>
    </row>
    <row r="6" spans="1:5" ht="11.25" customHeight="1" x14ac:dyDescent="0.2">
      <c r="A6" s="338" t="s">
        <v>25</v>
      </c>
      <c r="B6" s="338"/>
      <c r="C6" s="338"/>
      <c r="D6" s="338"/>
      <c r="E6" s="90"/>
    </row>
    <row r="7" spans="1:5" ht="11.25" customHeight="1" x14ac:dyDescent="0.2">
      <c r="A7" s="338" t="str">
        <f>+'Informações Iniciais'!A5</f>
        <v>2º Semestre de 2017</v>
      </c>
      <c r="B7" s="338"/>
      <c r="C7" s="338"/>
      <c r="D7" s="338"/>
      <c r="E7" s="90"/>
    </row>
    <row r="8" spans="1:5" ht="11.25" customHeight="1" x14ac:dyDescent="0.2">
      <c r="A8" s="92"/>
      <c r="B8" s="92"/>
      <c r="C8" s="92"/>
      <c r="D8" s="92"/>
      <c r="E8" s="92"/>
    </row>
    <row r="9" spans="1:5" ht="11.25" customHeight="1" x14ac:dyDescent="0.2">
      <c r="A9" s="88" t="s">
        <v>115</v>
      </c>
      <c r="D9" s="62">
        <v>1</v>
      </c>
    </row>
    <row r="10" spans="1:5" ht="21" customHeight="1" x14ac:dyDescent="0.2">
      <c r="A10" s="340" t="s">
        <v>116</v>
      </c>
      <c r="B10" s="341" t="s">
        <v>117</v>
      </c>
      <c r="C10" s="342" t="s">
        <v>118</v>
      </c>
      <c r="D10" s="342"/>
      <c r="E10" s="94"/>
    </row>
    <row r="11" spans="1:5" ht="21" customHeight="1" x14ac:dyDescent="0.2">
      <c r="A11" s="340"/>
      <c r="B11" s="341"/>
      <c r="C11" s="93" t="s">
        <v>119</v>
      </c>
      <c r="D11" s="95" t="s">
        <v>120</v>
      </c>
      <c r="E11" s="96"/>
    </row>
    <row r="12" spans="1:5" s="100" customFormat="1" ht="11.25" customHeight="1" x14ac:dyDescent="0.2">
      <c r="A12" s="97" t="s">
        <v>121</v>
      </c>
      <c r="B12" s="98">
        <f>B13+B14+B29+B30</f>
        <v>0</v>
      </c>
      <c r="C12" s="98">
        <f>C13+C14+C29+C30</f>
        <v>0</v>
      </c>
      <c r="D12" s="98">
        <f>D13+D14+D29+D30</f>
        <v>0</v>
      </c>
      <c r="E12" s="99"/>
    </row>
    <row r="13" spans="1:5" ht="11.25" customHeight="1" x14ac:dyDescent="0.2">
      <c r="A13" s="97" t="s">
        <v>122</v>
      </c>
      <c r="B13" s="101"/>
      <c r="C13" s="101"/>
      <c r="D13" s="101">
        <v>0</v>
      </c>
      <c r="E13" s="102"/>
    </row>
    <row r="14" spans="1:5" ht="11.25" customHeight="1" x14ac:dyDescent="0.2">
      <c r="A14" s="97" t="s">
        <v>123</v>
      </c>
      <c r="B14" s="98">
        <f>+B15+B18+B19+B22+B28</f>
        <v>0</v>
      </c>
      <c r="C14" s="98">
        <f>+C15+C18+C19+C22+C28</f>
        <v>0</v>
      </c>
      <c r="D14" s="98">
        <f>+D15+D18+D19+D22+D28</f>
        <v>0</v>
      </c>
      <c r="E14" s="99"/>
    </row>
    <row r="15" spans="1:5" ht="11.25" customHeight="1" x14ac:dyDescent="0.2">
      <c r="A15" s="97" t="s">
        <v>124</v>
      </c>
      <c r="B15" s="98">
        <f>+B16+B17</f>
        <v>0</v>
      </c>
      <c r="C15" s="98">
        <f>+C16+C17</f>
        <v>0</v>
      </c>
      <c r="D15" s="98">
        <f>+D16+D17</f>
        <v>0</v>
      </c>
      <c r="E15" s="99"/>
    </row>
    <row r="16" spans="1:5" ht="11.25" customHeight="1" x14ac:dyDescent="0.2">
      <c r="A16" s="103" t="s">
        <v>125</v>
      </c>
      <c r="B16" s="101"/>
      <c r="C16" s="101"/>
      <c r="D16" s="101"/>
      <c r="E16" s="102"/>
    </row>
    <row r="17" spans="1:5" ht="11.25" customHeight="1" x14ac:dyDescent="0.2">
      <c r="A17" s="103" t="s">
        <v>126</v>
      </c>
      <c r="B17" s="101"/>
      <c r="C17" s="101"/>
      <c r="D17" s="101"/>
      <c r="E17" s="102"/>
    </row>
    <row r="18" spans="1:5" ht="11.25" customHeight="1" x14ac:dyDescent="0.2">
      <c r="A18" s="97" t="s">
        <v>127</v>
      </c>
      <c r="B18" s="101"/>
      <c r="C18" s="101"/>
      <c r="D18" s="101"/>
      <c r="E18" s="102"/>
    </row>
    <row r="19" spans="1:5" ht="11.25" customHeight="1" x14ac:dyDescent="0.2">
      <c r="A19" s="97" t="s">
        <v>128</v>
      </c>
      <c r="B19" s="98">
        <f>+B20+B21</f>
        <v>0</v>
      </c>
      <c r="C19" s="98">
        <f>+C20+C21</f>
        <v>0</v>
      </c>
      <c r="D19" s="98">
        <f>+D20+D21</f>
        <v>0</v>
      </c>
      <c r="E19" s="99"/>
    </row>
    <row r="20" spans="1:5" ht="11.25" customHeight="1" x14ac:dyDescent="0.2">
      <c r="A20" s="103" t="s">
        <v>125</v>
      </c>
      <c r="B20" s="101"/>
      <c r="C20" s="101"/>
      <c r="D20" s="101"/>
      <c r="E20" s="102"/>
    </row>
    <row r="21" spans="1:5" ht="11.25" customHeight="1" x14ac:dyDescent="0.2">
      <c r="A21" s="103" t="s">
        <v>126</v>
      </c>
      <c r="B21" s="101"/>
      <c r="C21" s="101"/>
      <c r="D21" s="101"/>
      <c r="E21" s="102"/>
    </row>
    <row r="22" spans="1:5" ht="11.25" customHeight="1" x14ac:dyDescent="0.2">
      <c r="A22" s="97" t="s">
        <v>129</v>
      </c>
      <c r="B22" s="98">
        <f>SUM(B23:B27)</f>
        <v>0</v>
      </c>
      <c r="C22" s="98">
        <f>SUM(C23:C27)</f>
        <v>0</v>
      </c>
      <c r="D22" s="98">
        <f>SUM(D23:D27)</f>
        <v>0</v>
      </c>
      <c r="E22" s="99"/>
    </row>
    <row r="23" spans="1:5" ht="11.25" customHeight="1" x14ac:dyDescent="0.2">
      <c r="A23" s="103" t="s">
        <v>130</v>
      </c>
      <c r="B23" s="101"/>
      <c r="C23" s="101"/>
      <c r="D23" s="101"/>
      <c r="E23" s="102"/>
    </row>
    <row r="24" spans="1:5" ht="11.25" customHeight="1" x14ac:dyDescent="0.2">
      <c r="A24" s="103" t="s">
        <v>131</v>
      </c>
      <c r="B24" s="101"/>
      <c r="C24" s="101"/>
      <c r="D24" s="101"/>
      <c r="E24" s="102"/>
    </row>
    <row r="25" spans="1:5" ht="11.25" customHeight="1" x14ac:dyDescent="0.2">
      <c r="A25" s="103" t="s">
        <v>132</v>
      </c>
      <c r="B25" s="101"/>
      <c r="C25" s="101"/>
      <c r="D25" s="101"/>
      <c r="E25" s="102"/>
    </row>
    <row r="26" spans="1:5" ht="11.25" customHeight="1" x14ac:dyDescent="0.2">
      <c r="A26" s="103" t="s">
        <v>133</v>
      </c>
      <c r="B26" s="101"/>
      <c r="C26" s="101"/>
      <c r="D26" s="101"/>
      <c r="E26" s="102"/>
    </row>
    <row r="27" spans="1:5" ht="11.25" customHeight="1" x14ac:dyDescent="0.2">
      <c r="A27" s="103" t="s">
        <v>134</v>
      </c>
      <c r="B27" s="101"/>
      <c r="C27" s="101"/>
      <c r="D27" s="101"/>
      <c r="E27" s="102"/>
    </row>
    <row r="28" spans="1:5" ht="11.25" customHeight="1" x14ac:dyDescent="0.2">
      <c r="A28" s="97" t="s">
        <v>135</v>
      </c>
      <c r="B28" s="101"/>
      <c r="C28" s="101"/>
      <c r="D28" s="101"/>
      <c r="E28" s="102"/>
    </row>
    <row r="29" spans="1:5" ht="11.25" customHeight="1" x14ac:dyDescent="0.2">
      <c r="A29" s="97" t="s">
        <v>136</v>
      </c>
      <c r="B29" s="101"/>
      <c r="C29" s="101"/>
      <c r="D29" s="101"/>
      <c r="E29" s="102"/>
    </row>
    <row r="30" spans="1:5" ht="11.25" customHeight="1" x14ac:dyDescent="0.2">
      <c r="A30" s="97" t="s">
        <v>137</v>
      </c>
      <c r="B30" s="101"/>
      <c r="C30" s="101"/>
      <c r="D30" s="101"/>
      <c r="E30" s="102"/>
    </row>
    <row r="31" spans="1:5" ht="11.25" customHeight="1" x14ac:dyDescent="0.2">
      <c r="A31" s="97" t="s">
        <v>138</v>
      </c>
      <c r="B31" s="98">
        <f>+B32+B35</f>
        <v>427933.19999999995</v>
      </c>
      <c r="C31" s="98">
        <f>+C32+C35</f>
        <v>0</v>
      </c>
      <c r="D31" s="98">
        <f>+D32+D35</f>
        <v>633056.48</v>
      </c>
      <c r="E31" s="99"/>
    </row>
    <row r="32" spans="1:5" ht="17.100000000000001" customHeight="1" x14ac:dyDescent="0.2">
      <c r="A32" s="104" t="s">
        <v>139</v>
      </c>
      <c r="B32" s="98">
        <f>IF((ABS(B34)-B33)&gt;0,0,B33-ABS(B34))</f>
        <v>427933.19999999995</v>
      </c>
      <c r="C32" s="98">
        <f>IF((ABS(C34)-C33)&gt;0,0,C33-ABS(C34))</f>
        <v>0</v>
      </c>
      <c r="D32" s="98">
        <f>IF((ABS(D34)-D33)&gt;0,0,D33-ABS(D34))</f>
        <v>633056.48</v>
      </c>
      <c r="E32" s="99"/>
    </row>
    <row r="33" spans="1:6" ht="11.25" customHeight="1" x14ac:dyDescent="0.2">
      <c r="A33" s="97" t="s">
        <v>140</v>
      </c>
      <c r="B33" s="101">
        <v>971089.58</v>
      </c>
      <c r="C33" s="101">
        <v>1522552.46</v>
      </c>
      <c r="D33" s="101">
        <v>959159.09</v>
      </c>
      <c r="E33" s="102"/>
    </row>
    <row r="34" spans="1:6" ht="11.25" customHeight="1" x14ac:dyDescent="0.2">
      <c r="A34" s="97" t="s">
        <v>141</v>
      </c>
      <c r="B34" s="101">
        <v>543156.38</v>
      </c>
      <c r="C34" s="101">
        <v>3344104.87</v>
      </c>
      <c r="D34" s="101">
        <v>326102.61</v>
      </c>
      <c r="E34" s="102"/>
    </row>
    <row r="35" spans="1:6" ht="11.25" customHeight="1" x14ac:dyDescent="0.2">
      <c r="A35" s="97" t="s">
        <v>142</v>
      </c>
      <c r="B35" s="101"/>
      <c r="C35" s="101"/>
      <c r="D35" s="101"/>
      <c r="E35" s="102"/>
    </row>
    <row r="36" spans="1:6" ht="11.25" customHeight="1" x14ac:dyDescent="0.2">
      <c r="A36" s="105" t="s">
        <v>143</v>
      </c>
      <c r="B36" s="106">
        <f>IF(B31&gt;B12,0,B12-B31)</f>
        <v>0</v>
      </c>
      <c r="C36" s="106">
        <f>IF(C31&gt;C12,0,C12-C31)</f>
        <v>0</v>
      </c>
      <c r="D36" s="106">
        <f>IF(D31&gt;D12,0,D12-D31)</f>
        <v>0</v>
      </c>
      <c r="E36" s="99"/>
    </row>
    <row r="37" spans="1:6" ht="11.25" customHeight="1" x14ac:dyDescent="0.2">
      <c r="A37" s="107" t="s">
        <v>144</v>
      </c>
      <c r="B37" s="108">
        <v>24587320.329999998</v>
      </c>
      <c r="C37" s="108">
        <v>24487669.239999998</v>
      </c>
      <c r="D37" s="108">
        <v>24283294.920000002</v>
      </c>
      <c r="E37" s="110"/>
    </row>
    <row r="38" spans="1:6" ht="11.25" customHeight="1" x14ac:dyDescent="0.2">
      <c r="A38" s="111" t="s">
        <v>145</v>
      </c>
      <c r="B38" s="112">
        <f>IF(B$37="",0,IF(B$37=0,0,B12/B$37))</f>
        <v>0</v>
      </c>
      <c r="C38" s="112">
        <f>IF(C$37="",0,IF(C$37=0,0,C12/C$37))</f>
        <v>0</v>
      </c>
      <c r="D38" s="112">
        <f>IF(D$37="",0,IF(D$37=0,0,D12/D$37))</f>
        <v>0</v>
      </c>
      <c r="E38" s="113"/>
    </row>
    <row r="39" spans="1:6" ht="11.25" customHeight="1" x14ac:dyDescent="0.2">
      <c r="A39" s="114" t="s">
        <v>146</v>
      </c>
      <c r="B39" s="115">
        <f>IF(B$37="",0,IF(B$37=0,0,B36/B$37))</f>
        <v>0</v>
      </c>
      <c r="C39" s="115">
        <f>IF(C$37="",0,IF(C$37=0,0,C36/C$37))</f>
        <v>0</v>
      </c>
      <c r="D39" s="115">
        <f>IF(D$37="",0,IF(D$37=0,0,D36/D$37))</f>
        <v>0</v>
      </c>
      <c r="E39" s="113"/>
    </row>
    <row r="40" spans="1:6" ht="11.25" customHeight="1" x14ac:dyDescent="0.2">
      <c r="A40" s="116" t="s">
        <v>772</v>
      </c>
      <c r="B40" s="108">
        <f>1.2*B$37</f>
        <v>29504784.395999998</v>
      </c>
      <c r="C40" s="108">
        <f>1.2*C$37</f>
        <v>29385203.087999996</v>
      </c>
      <c r="D40" s="108">
        <f>1.2*D$37</f>
        <v>29139953.904000003</v>
      </c>
      <c r="E40" s="110"/>
    </row>
    <row r="41" spans="1:6" ht="11.25" customHeight="1" x14ac:dyDescent="0.2">
      <c r="A41" s="116" t="s">
        <v>771</v>
      </c>
      <c r="B41" s="109">
        <f>1.08*B$37</f>
        <v>26554305.9564</v>
      </c>
      <c r="C41" s="109">
        <f>1.08*C$37</f>
        <v>26446682.779199999</v>
      </c>
      <c r="D41" s="109">
        <f>1.08*D$37</f>
        <v>26225958.513600003</v>
      </c>
      <c r="E41" s="102"/>
    </row>
    <row r="42" spans="1:6" s="120" customFormat="1" ht="11.25" customHeight="1" x14ac:dyDescent="0.2">
      <c r="A42" s="117"/>
      <c r="B42" s="118">
        <f>IF(B34&lt;0,SUM(B32:B34),+B32+B33-B34)</f>
        <v>855866.39999999979</v>
      </c>
      <c r="C42" s="118">
        <f>IF(C34&lt;0,SUM(C32:C34),+C32+C33-C34)</f>
        <v>-1821552.4100000001</v>
      </c>
      <c r="D42" s="118">
        <f>IF(D34&lt;0,SUM(D32:D34),+D32+D33-D34)</f>
        <v>1266112.96</v>
      </c>
      <c r="E42" s="119"/>
    </row>
    <row r="43" spans="1:6" ht="21" customHeight="1" x14ac:dyDescent="0.2">
      <c r="A43" s="343" t="s">
        <v>147</v>
      </c>
      <c r="B43" s="341" t="s">
        <v>117</v>
      </c>
      <c r="C43" s="342" t="s">
        <v>118</v>
      </c>
      <c r="D43" s="342"/>
      <c r="E43" s="121"/>
      <c r="F43" s="97"/>
    </row>
    <row r="44" spans="1:6" ht="21" customHeight="1" x14ac:dyDescent="0.2">
      <c r="A44" s="343"/>
      <c r="B44" s="341"/>
      <c r="C44" s="93" t="s">
        <v>119</v>
      </c>
      <c r="D44" s="95" t="s">
        <v>120</v>
      </c>
      <c r="E44" s="122"/>
      <c r="F44" s="97"/>
    </row>
    <row r="45" spans="1:6" ht="11.25" customHeight="1" x14ac:dyDescent="0.2">
      <c r="A45" s="123" t="s">
        <v>148</v>
      </c>
      <c r="B45" s="124"/>
      <c r="C45" s="124"/>
      <c r="D45" s="124"/>
      <c r="E45" s="102"/>
      <c r="F45" s="97"/>
    </row>
    <row r="46" spans="1:6" ht="11.25" customHeight="1" x14ac:dyDescent="0.2">
      <c r="A46" s="125" t="s">
        <v>149</v>
      </c>
      <c r="B46" s="101"/>
      <c r="C46" s="101"/>
      <c r="D46" s="101"/>
      <c r="E46" s="102"/>
      <c r="F46" s="97"/>
    </row>
    <row r="47" spans="1:6" ht="11.25" customHeight="1" x14ac:dyDescent="0.2">
      <c r="A47" s="126" t="s">
        <v>150</v>
      </c>
      <c r="B47" s="101"/>
      <c r="C47" s="101"/>
      <c r="D47" s="101"/>
      <c r="E47" s="102"/>
      <c r="F47" s="97"/>
    </row>
    <row r="48" spans="1:6" ht="11.25" customHeight="1" x14ac:dyDescent="0.2">
      <c r="A48" s="126" t="s">
        <v>151</v>
      </c>
      <c r="B48" s="127" t="str">
        <f>IF(ABS(B34)&gt;B33,ABS(B34)-B33,"-")</f>
        <v>-</v>
      </c>
      <c r="C48" s="127">
        <f>IF(ABS(C34)&gt;C33,ABS(C34)-C33,"-")</f>
        <v>1821552.4100000001</v>
      </c>
      <c r="D48" s="127" t="str">
        <f>IF(ABS(D34)&gt;D33,ABS(D34)-D33,"-")</f>
        <v>-</v>
      </c>
      <c r="E48" s="128"/>
      <c r="F48" s="97"/>
    </row>
    <row r="49" spans="1:14" ht="11.25" customHeight="1" x14ac:dyDescent="0.2">
      <c r="A49" s="126" t="s">
        <v>152</v>
      </c>
      <c r="B49" s="101"/>
      <c r="C49" s="101"/>
      <c r="D49" s="101"/>
      <c r="E49" s="102"/>
      <c r="F49" s="97"/>
    </row>
    <row r="50" spans="1:14" ht="11.25" customHeight="1" x14ac:dyDescent="0.2">
      <c r="A50" s="126" t="s">
        <v>153</v>
      </c>
      <c r="B50" s="101"/>
      <c r="C50" s="101"/>
      <c r="D50" s="101"/>
      <c r="E50" s="102"/>
      <c r="F50" s="97"/>
    </row>
    <row r="51" spans="1:14" ht="11.25" customHeight="1" x14ac:dyDescent="0.2">
      <c r="A51" s="129" t="s">
        <v>154</v>
      </c>
      <c r="B51" s="130"/>
      <c r="C51" s="130"/>
      <c r="D51" s="130"/>
      <c r="E51" s="102"/>
      <c r="F51" s="97"/>
    </row>
    <row r="52" spans="1:14" ht="11.25" customHeight="1" x14ac:dyDescent="0.2">
      <c r="A52" s="103"/>
      <c r="B52" s="131"/>
      <c r="C52" s="132"/>
      <c r="D52" s="132"/>
      <c r="E52" s="59"/>
    </row>
    <row r="53" spans="1:14" ht="11.25" customHeight="1" x14ac:dyDescent="0.2">
      <c r="A53" s="344" t="s">
        <v>58</v>
      </c>
      <c r="B53" s="344"/>
      <c r="C53" s="344"/>
      <c r="D53" s="344"/>
      <c r="E53" s="89"/>
    </row>
    <row r="54" spans="1:14" s="97" customFormat="1" ht="34.5" customHeight="1" x14ac:dyDescent="0.2">
      <c r="A54" s="345" t="s">
        <v>155</v>
      </c>
      <c r="B54" s="345"/>
      <c r="C54" s="345"/>
      <c r="D54" s="345"/>
      <c r="E54" s="133"/>
      <c r="F54" s="134"/>
    </row>
    <row r="55" spans="1:14" ht="36" customHeight="1" x14ac:dyDescent="0.2">
      <c r="A55" s="345" t="s">
        <v>156</v>
      </c>
      <c r="B55" s="345"/>
      <c r="C55" s="345"/>
      <c r="D55" s="345"/>
      <c r="E55" s="135"/>
    </row>
    <row r="56" spans="1:14" x14ac:dyDescent="0.2">
      <c r="A56" s="92" t="s">
        <v>157</v>
      </c>
    </row>
    <row r="58" spans="1:14" ht="15.75" x14ac:dyDescent="0.25">
      <c r="A58" s="346" t="s">
        <v>158</v>
      </c>
      <c r="B58" s="346"/>
      <c r="C58" s="346"/>
      <c r="D58" s="346"/>
      <c r="E58" s="346"/>
      <c r="F58" s="346"/>
      <c r="G58" s="346"/>
      <c r="H58" s="346"/>
      <c r="I58" s="346"/>
      <c r="J58" s="346"/>
      <c r="K58" s="346"/>
      <c r="L58" s="346"/>
      <c r="M58" s="346"/>
    </row>
    <row r="59" spans="1:14" ht="12" customHeight="1" x14ac:dyDescent="0.2">
      <c r="A59" s="347" t="s">
        <v>159</v>
      </c>
      <c r="B59" s="347"/>
      <c r="C59" s="347"/>
      <c r="D59" s="347"/>
      <c r="E59" s="347"/>
      <c r="F59" s="347"/>
      <c r="G59" s="347"/>
      <c r="H59" s="347"/>
      <c r="I59" s="347"/>
      <c r="J59" s="347"/>
      <c r="K59" s="347"/>
      <c r="L59" s="347"/>
      <c r="M59" s="136"/>
      <c r="N59" s="97"/>
    </row>
    <row r="60" spans="1:14" ht="12" customHeight="1" x14ac:dyDescent="0.2">
      <c r="A60" s="348" t="s">
        <v>63</v>
      </c>
      <c r="B60" s="348"/>
      <c r="C60" s="348"/>
      <c r="D60" s="349" t="s">
        <v>64</v>
      </c>
      <c r="E60" s="349"/>
      <c r="F60" s="349"/>
      <c r="G60" s="349" t="s">
        <v>65</v>
      </c>
      <c r="H60" s="349"/>
      <c r="I60" s="349"/>
      <c r="J60" s="349" t="s">
        <v>160</v>
      </c>
      <c r="K60" s="349"/>
      <c r="L60" s="349"/>
    </row>
    <row r="61" spans="1:14" ht="12" customHeight="1" x14ac:dyDescent="0.2">
      <c r="A61" s="348" t="s">
        <v>66</v>
      </c>
      <c r="B61" s="348"/>
      <c r="C61" s="348"/>
      <c r="D61" s="349" t="s">
        <v>67</v>
      </c>
      <c r="E61" s="349"/>
      <c r="F61" s="349"/>
      <c r="G61" s="349" t="s">
        <v>68</v>
      </c>
      <c r="H61" s="349"/>
      <c r="I61" s="349"/>
      <c r="J61" s="349" t="s">
        <v>161</v>
      </c>
      <c r="K61" s="349"/>
      <c r="L61" s="349"/>
    </row>
    <row r="62" spans="1:14" ht="18" x14ac:dyDescent="0.2">
      <c r="A62" s="139" t="s">
        <v>162</v>
      </c>
      <c r="B62" s="139" t="s">
        <v>163</v>
      </c>
      <c r="C62" s="139" t="s">
        <v>71</v>
      </c>
      <c r="D62" s="139" t="s">
        <v>164</v>
      </c>
      <c r="E62" s="139" t="s">
        <v>73</v>
      </c>
      <c r="F62" s="139" t="s">
        <v>163</v>
      </c>
      <c r="G62" s="139" t="s">
        <v>74</v>
      </c>
      <c r="H62" s="139" t="s">
        <v>73</v>
      </c>
      <c r="I62" s="139" t="s">
        <v>163</v>
      </c>
      <c r="J62" s="139" t="s">
        <v>74</v>
      </c>
      <c r="K62" s="139" t="s">
        <v>73</v>
      </c>
      <c r="L62" s="139" t="s">
        <v>163</v>
      </c>
    </row>
    <row r="63" spans="1:14" x14ac:dyDescent="0.2">
      <c r="A63" s="140" t="s">
        <v>34</v>
      </c>
      <c r="B63" s="140" t="s">
        <v>35</v>
      </c>
      <c r="C63" s="140" t="s">
        <v>77</v>
      </c>
      <c r="D63" s="140" t="s">
        <v>165</v>
      </c>
      <c r="E63" s="140" t="s">
        <v>79</v>
      </c>
      <c r="F63" s="140" t="s">
        <v>80</v>
      </c>
      <c r="G63" s="140" t="s">
        <v>81</v>
      </c>
      <c r="H63" s="140" t="s">
        <v>166</v>
      </c>
      <c r="I63" s="140" t="s">
        <v>83</v>
      </c>
      <c r="J63" s="140" t="s">
        <v>167</v>
      </c>
      <c r="K63" s="140" t="s">
        <v>168</v>
      </c>
      <c r="L63" s="140" t="s">
        <v>169</v>
      </c>
    </row>
    <row r="64" spans="1:14" x14ac:dyDescent="0.2">
      <c r="A64" s="138"/>
      <c r="B64" s="137"/>
      <c r="C64" s="137"/>
      <c r="D64" s="137"/>
      <c r="E64" s="137"/>
      <c r="F64" s="137"/>
      <c r="G64" s="137"/>
      <c r="H64" s="137"/>
      <c r="I64" s="137"/>
      <c r="J64" s="137"/>
      <c r="K64" s="137"/>
      <c r="L64" s="141"/>
    </row>
    <row r="65" spans="1:14" x14ac:dyDescent="0.2">
      <c r="A65" s="142"/>
      <c r="B65" s="142"/>
      <c r="C65" s="142"/>
      <c r="D65" s="142"/>
      <c r="E65" s="142"/>
      <c r="F65" s="143"/>
      <c r="G65" s="143"/>
      <c r="H65" s="143"/>
      <c r="I65" s="144"/>
      <c r="J65" s="144"/>
      <c r="K65" s="144"/>
      <c r="L65" s="143"/>
      <c r="M65" s="143"/>
      <c r="N65" s="143"/>
    </row>
    <row r="66" spans="1:14" x14ac:dyDescent="0.2">
      <c r="A66" s="142"/>
      <c r="B66" s="142"/>
      <c r="C66" s="142"/>
      <c r="D66" s="142"/>
      <c r="E66" s="142"/>
      <c r="F66" s="143"/>
      <c r="G66" s="143"/>
      <c r="H66" s="143"/>
      <c r="I66" s="144"/>
      <c r="J66" s="144"/>
      <c r="K66" s="144"/>
      <c r="L66" s="143"/>
      <c r="M66" s="143"/>
      <c r="N66" s="143"/>
    </row>
    <row r="67" spans="1:14" ht="15.75" x14ac:dyDescent="0.25">
      <c r="A67" s="350" t="s">
        <v>170</v>
      </c>
      <c r="B67" s="350"/>
      <c r="C67" s="350"/>
      <c r="D67" s="350"/>
      <c r="E67" s="350"/>
      <c r="F67" s="350"/>
      <c r="G67" s="350"/>
      <c r="H67" s="350"/>
      <c r="I67" s="350"/>
      <c r="J67" s="350"/>
      <c r="K67" s="350"/>
      <c r="L67" s="350"/>
      <c r="M67" s="350"/>
    </row>
    <row r="68" spans="1:14" x14ac:dyDescent="0.2">
      <c r="A68" s="351" t="s">
        <v>171</v>
      </c>
      <c r="B68" s="351"/>
      <c r="C68" s="351"/>
      <c r="D68" s="351"/>
      <c r="E68" s="351"/>
      <c r="F68" s="351"/>
      <c r="G68" s="351"/>
      <c r="H68" s="351"/>
      <c r="I68" s="351"/>
      <c r="J68" s="351"/>
      <c r="K68" s="351"/>
      <c r="L68" s="351"/>
      <c r="M68" s="351"/>
    </row>
    <row r="69" spans="1:14" x14ac:dyDescent="0.2">
      <c r="A69" s="145"/>
      <c r="B69" s="352" t="s">
        <v>172</v>
      </c>
      <c r="C69" s="352"/>
      <c r="D69" s="352"/>
      <c r="E69" s="352" t="s">
        <v>173</v>
      </c>
      <c r="F69" s="352"/>
      <c r="G69" s="352"/>
      <c r="H69" s="352" t="s">
        <v>174</v>
      </c>
      <c r="I69" s="352"/>
      <c r="J69" s="352"/>
      <c r="K69" s="352" t="s">
        <v>175</v>
      </c>
      <c r="L69" s="352"/>
      <c r="M69" s="352"/>
    </row>
    <row r="70" spans="1:14" x14ac:dyDescent="0.2">
      <c r="A70" s="147" t="s">
        <v>176</v>
      </c>
      <c r="B70" s="352" t="s">
        <v>177</v>
      </c>
      <c r="C70" s="352"/>
      <c r="D70" s="352"/>
      <c r="E70" s="352" t="s">
        <v>178</v>
      </c>
      <c r="F70" s="352"/>
      <c r="G70" s="352"/>
      <c r="H70" s="352" t="s">
        <v>178</v>
      </c>
      <c r="I70" s="352"/>
      <c r="J70" s="352"/>
      <c r="K70" s="352" t="s">
        <v>178</v>
      </c>
      <c r="L70" s="352"/>
      <c r="M70" s="352"/>
    </row>
    <row r="71" spans="1:14" x14ac:dyDescent="0.2">
      <c r="A71" s="148"/>
      <c r="B71" s="146" t="s">
        <v>179</v>
      </c>
      <c r="C71" s="146" t="s">
        <v>180</v>
      </c>
      <c r="D71" s="146" t="s">
        <v>181</v>
      </c>
      <c r="E71" s="146" t="s">
        <v>182</v>
      </c>
      <c r="F71" s="146" t="s">
        <v>183</v>
      </c>
      <c r="G71" s="146" t="s">
        <v>184</v>
      </c>
      <c r="H71" s="146" t="s">
        <v>182</v>
      </c>
      <c r="I71" s="146" t="s">
        <v>183</v>
      </c>
      <c r="J71" s="146" t="s">
        <v>184</v>
      </c>
      <c r="K71" s="146" t="s">
        <v>182</v>
      </c>
      <c r="L71" s="146" t="s">
        <v>183</v>
      </c>
      <c r="M71" s="146" t="s">
        <v>184</v>
      </c>
    </row>
    <row r="72" spans="1:14" x14ac:dyDescent="0.2">
      <c r="A72" s="149" t="s">
        <v>185</v>
      </c>
      <c r="B72" s="150"/>
      <c r="C72" s="150"/>
      <c r="D72" s="150"/>
      <c r="E72" s="150"/>
      <c r="F72" s="150"/>
      <c r="G72" s="150"/>
      <c r="H72" s="150"/>
      <c r="I72" s="150"/>
      <c r="J72" s="150"/>
      <c r="K72" s="150"/>
      <c r="L72" s="150"/>
      <c r="M72" s="150"/>
    </row>
    <row r="73" spans="1:14" x14ac:dyDescent="0.2">
      <c r="A73" s="149" t="s">
        <v>186</v>
      </c>
      <c r="B73" s="353"/>
      <c r="C73" s="353"/>
      <c r="D73" s="353"/>
      <c r="E73" s="151"/>
      <c r="F73" s="354"/>
      <c r="G73" s="354"/>
      <c r="H73" s="353"/>
      <c r="I73" s="353"/>
      <c r="J73" s="353"/>
      <c r="K73" s="353"/>
      <c r="L73" s="353"/>
      <c r="M73" s="353"/>
    </row>
    <row r="74" spans="1:14" x14ac:dyDescent="0.2">
      <c r="A74" s="92"/>
      <c r="B74" s="92"/>
      <c r="C74" s="92"/>
      <c r="D74" s="92"/>
      <c r="E74" s="92"/>
      <c r="H74" s="97"/>
      <c r="I74" s="97"/>
      <c r="J74" s="97"/>
    </row>
    <row r="75" spans="1:14" x14ac:dyDescent="0.2">
      <c r="A75" s="145"/>
      <c r="B75" s="352" t="s">
        <v>187</v>
      </c>
      <c r="C75" s="352"/>
      <c r="D75" s="352"/>
      <c r="E75" s="352" t="s">
        <v>188</v>
      </c>
      <c r="F75" s="352"/>
      <c r="G75" s="352"/>
      <c r="H75" s="352" t="s">
        <v>189</v>
      </c>
      <c r="I75" s="352"/>
      <c r="J75" s="352"/>
      <c r="K75" s="352" t="s">
        <v>190</v>
      </c>
      <c r="L75" s="352"/>
      <c r="M75" s="352"/>
    </row>
    <row r="76" spans="1:14" x14ac:dyDescent="0.2">
      <c r="A76" s="147" t="s">
        <v>176</v>
      </c>
      <c r="B76" s="352" t="s">
        <v>178</v>
      </c>
      <c r="C76" s="352"/>
      <c r="D76" s="352"/>
      <c r="E76" s="352" t="s">
        <v>178</v>
      </c>
      <c r="F76" s="352"/>
      <c r="G76" s="352"/>
      <c r="H76" s="352" t="s">
        <v>178</v>
      </c>
      <c r="I76" s="352"/>
      <c r="J76" s="352"/>
      <c r="K76" s="352" t="s">
        <v>178</v>
      </c>
      <c r="L76" s="352"/>
      <c r="M76" s="352"/>
    </row>
    <row r="77" spans="1:14" x14ac:dyDescent="0.2">
      <c r="A77" s="148"/>
      <c r="B77" s="146" t="s">
        <v>182</v>
      </c>
      <c r="C77" s="146" t="s">
        <v>183</v>
      </c>
      <c r="D77" s="146" t="s">
        <v>184</v>
      </c>
      <c r="E77" s="146" t="s">
        <v>182</v>
      </c>
      <c r="F77" s="146" t="s">
        <v>183</v>
      </c>
      <c r="G77" s="146" t="s">
        <v>184</v>
      </c>
      <c r="H77" s="146" t="s">
        <v>182</v>
      </c>
      <c r="I77" s="146" t="s">
        <v>183</v>
      </c>
      <c r="J77" s="146" t="s">
        <v>184</v>
      </c>
      <c r="K77" s="146" t="s">
        <v>182</v>
      </c>
      <c r="L77" s="146" t="s">
        <v>183</v>
      </c>
      <c r="M77" s="146" t="s">
        <v>184</v>
      </c>
    </row>
    <row r="78" spans="1:14" x14ac:dyDescent="0.2">
      <c r="A78" s="149" t="s">
        <v>185</v>
      </c>
      <c r="B78" s="150"/>
      <c r="C78" s="150"/>
      <c r="D78" s="150"/>
      <c r="E78" s="150"/>
      <c r="F78" s="150"/>
      <c r="G78" s="150"/>
      <c r="H78" s="150"/>
      <c r="I78" s="150"/>
      <c r="J78" s="150"/>
      <c r="K78" s="150"/>
      <c r="L78" s="150"/>
      <c r="M78" s="150"/>
    </row>
    <row r="79" spans="1:14" x14ac:dyDescent="0.2">
      <c r="A79" s="149" t="s">
        <v>186</v>
      </c>
      <c r="B79" s="353"/>
      <c r="C79" s="353"/>
      <c r="D79" s="353"/>
      <c r="E79" s="151"/>
      <c r="F79" s="354"/>
      <c r="G79" s="354"/>
      <c r="H79" s="353"/>
      <c r="I79" s="353"/>
      <c r="J79" s="353"/>
      <c r="K79" s="353"/>
      <c r="L79" s="353"/>
      <c r="M79" s="353"/>
    </row>
    <row r="80" spans="1:14" x14ac:dyDescent="0.2">
      <c r="A80" s="92"/>
      <c r="B80" s="92"/>
      <c r="C80" s="92"/>
      <c r="D80" s="92"/>
      <c r="E80" s="92"/>
      <c r="H80" s="97"/>
      <c r="I80" s="97"/>
      <c r="J80" s="97"/>
    </row>
    <row r="81" spans="1:14" x14ac:dyDescent="0.2">
      <c r="A81" s="145"/>
      <c r="B81" s="352" t="s">
        <v>191</v>
      </c>
      <c r="C81" s="352"/>
      <c r="D81" s="352"/>
      <c r="E81" s="352" t="s">
        <v>192</v>
      </c>
      <c r="F81" s="352"/>
      <c r="G81" s="352"/>
      <c r="H81" s="352" t="s">
        <v>193</v>
      </c>
      <c r="I81" s="352"/>
      <c r="J81" s="352"/>
      <c r="K81" s="352" t="s">
        <v>194</v>
      </c>
      <c r="L81" s="352"/>
      <c r="M81" s="352"/>
    </row>
    <row r="82" spans="1:14" x14ac:dyDescent="0.2">
      <c r="A82" s="147" t="s">
        <v>176</v>
      </c>
      <c r="B82" s="352" t="s">
        <v>178</v>
      </c>
      <c r="C82" s="352"/>
      <c r="D82" s="352"/>
      <c r="E82" s="352" t="s">
        <v>178</v>
      </c>
      <c r="F82" s="352"/>
      <c r="G82" s="352"/>
      <c r="H82" s="352" t="s">
        <v>178</v>
      </c>
      <c r="I82" s="352"/>
      <c r="J82" s="352"/>
      <c r="K82" s="352" t="s">
        <v>178</v>
      </c>
      <c r="L82" s="352"/>
      <c r="M82" s="352"/>
    </row>
    <row r="83" spans="1:14" x14ac:dyDescent="0.2">
      <c r="A83" s="148"/>
      <c r="B83" s="146" t="s">
        <v>182</v>
      </c>
      <c r="C83" s="146" t="s">
        <v>183</v>
      </c>
      <c r="D83" s="146" t="s">
        <v>184</v>
      </c>
      <c r="E83" s="146" t="s">
        <v>182</v>
      </c>
      <c r="F83" s="146" t="s">
        <v>183</v>
      </c>
      <c r="G83" s="146" t="s">
        <v>184</v>
      </c>
      <c r="H83" s="146" t="s">
        <v>182</v>
      </c>
      <c r="I83" s="146" t="s">
        <v>183</v>
      </c>
      <c r="J83" s="146" t="s">
        <v>184</v>
      </c>
      <c r="K83" s="146" t="s">
        <v>182</v>
      </c>
      <c r="L83" s="146" t="s">
        <v>183</v>
      </c>
      <c r="M83" s="146" t="s">
        <v>184</v>
      </c>
    </row>
    <row r="84" spans="1:14" x14ac:dyDescent="0.2">
      <c r="A84" s="149" t="s">
        <v>185</v>
      </c>
      <c r="B84" s="150"/>
      <c r="C84" s="150"/>
      <c r="D84" s="150"/>
      <c r="E84" s="150"/>
      <c r="F84" s="150"/>
      <c r="G84" s="150"/>
      <c r="H84" s="150"/>
      <c r="I84" s="150"/>
      <c r="J84" s="150"/>
      <c r="K84" s="150"/>
      <c r="L84" s="150"/>
      <c r="M84" s="150"/>
    </row>
    <row r="85" spans="1:14" x14ac:dyDescent="0.2">
      <c r="A85" s="149" t="s">
        <v>186</v>
      </c>
      <c r="B85" s="353"/>
      <c r="C85" s="353"/>
      <c r="D85" s="353"/>
      <c r="E85" s="151"/>
      <c r="F85" s="354"/>
      <c r="G85" s="354"/>
      <c r="H85" s="353"/>
      <c r="I85" s="353"/>
      <c r="J85" s="353"/>
      <c r="K85" s="353"/>
      <c r="L85" s="353"/>
      <c r="M85" s="353"/>
    </row>
    <row r="86" spans="1:14" x14ac:dyDescent="0.2">
      <c r="H86" s="152"/>
      <c r="I86" s="152"/>
      <c r="J86" s="152"/>
      <c r="L86" s="97"/>
    </row>
    <row r="87" spans="1:14" x14ac:dyDescent="0.2">
      <c r="A87" s="145"/>
      <c r="B87" s="352" t="s">
        <v>195</v>
      </c>
      <c r="C87" s="352"/>
      <c r="D87" s="352"/>
      <c r="E87" s="352" t="s">
        <v>196</v>
      </c>
      <c r="F87" s="352"/>
      <c r="G87" s="352"/>
      <c r="H87" s="352" t="s">
        <v>197</v>
      </c>
      <c r="I87" s="352"/>
      <c r="J87" s="352"/>
      <c r="K87" s="352" t="s">
        <v>198</v>
      </c>
      <c r="L87" s="352"/>
      <c r="M87" s="352"/>
    </row>
    <row r="88" spans="1:14" x14ac:dyDescent="0.2">
      <c r="A88" s="147" t="s">
        <v>176</v>
      </c>
      <c r="B88" s="352" t="s">
        <v>178</v>
      </c>
      <c r="C88" s="352"/>
      <c r="D88" s="352"/>
      <c r="E88" s="352" t="s">
        <v>178</v>
      </c>
      <c r="F88" s="352"/>
      <c r="G88" s="352"/>
      <c r="H88" s="352" t="s">
        <v>178</v>
      </c>
      <c r="I88" s="352"/>
      <c r="J88" s="352"/>
      <c r="K88" s="352" t="s">
        <v>178</v>
      </c>
      <c r="L88" s="352"/>
      <c r="M88" s="352"/>
    </row>
    <row r="89" spans="1:14" x14ac:dyDescent="0.2">
      <c r="A89" s="148"/>
      <c r="B89" s="146" t="s">
        <v>182</v>
      </c>
      <c r="C89" s="146" t="s">
        <v>183</v>
      </c>
      <c r="D89" s="146" t="s">
        <v>184</v>
      </c>
      <c r="E89" s="146" t="s">
        <v>182</v>
      </c>
      <c r="F89" s="146" t="s">
        <v>183</v>
      </c>
      <c r="G89" s="146" t="s">
        <v>184</v>
      </c>
      <c r="H89" s="146" t="s">
        <v>182</v>
      </c>
      <c r="I89" s="146" t="s">
        <v>183</v>
      </c>
      <c r="J89" s="146" t="s">
        <v>184</v>
      </c>
      <c r="K89" s="146" t="s">
        <v>182</v>
      </c>
      <c r="L89" s="146" t="s">
        <v>183</v>
      </c>
      <c r="M89" s="146" t="s">
        <v>184</v>
      </c>
    </row>
    <row r="90" spans="1:14" x14ac:dyDescent="0.2">
      <c r="A90" s="153" t="s">
        <v>185</v>
      </c>
      <c r="B90" s="150"/>
      <c r="C90" s="150"/>
      <c r="D90" s="150"/>
      <c r="E90" s="150"/>
      <c r="F90" s="150"/>
      <c r="G90" s="150"/>
      <c r="H90" s="150"/>
      <c r="I90" s="150"/>
      <c r="J90" s="150"/>
      <c r="K90" s="150"/>
      <c r="L90" s="150"/>
      <c r="M90" s="150"/>
    </row>
    <row r="91" spans="1:14" x14ac:dyDescent="0.2">
      <c r="A91" s="149" t="s">
        <v>186</v>
      </c>
      <c r="B91" s="353"/>
      <c r="C91" s="353"/>
      <c r="D91" s="353"/>
      <c r="E91" s="151"/>
      <c r="F91" s="354"/>
      <c r="G91" s="354"/>
      <c r="H91" s="353"/>
      <c r="I91" s="353"/>
      <c r="J91" s="353"/>
      <c r="K91" s="353"/>
      <c r="L91" s="353"/>
      <c r="M91" s="353"/>
    </row>
    <row r="92" spans="1:14" ht="12.75" x14ac:dyDescent="0.2">
      <c r="A92" s="355" t="s">
        <v>58</v>
      </c>
      <c r="B92" s="355"/>
      <c r="C92" s="355"/>
      <c r="D92" s="355"/>
      <c r="E92" s="355"/>
      <c r="F92" s="355"/>
      <c r="G92" s="355"/>
      <c r="H92" s="355"/>
      <c r="I92" s="355"/>
      <c r="J92" s="355"/>
      <c r="K92" s="355"/>
      <c r="L92" s="355"/>
      <c r="M92" s="355"/>
      <c r="N92" s="154"/>
    </row>
    <row r="93" spans="1:14" x14ac:dyDescent="0.2">
      <c r="A93" s="338" t="s">
        <v>157</v>
      </c>
      <c r="B93" s="338"/>
      <c r="C93" s="338"/>
      <c r="D93" s="338"/>
      <c r="E93" s="338"/>
      <c r="F93" s="338"/>
      <c r="G93" s="338"/>
      <c r="H93" s="338"/>
      <c r="I93" s="338"/>
      <c r="J93" s="338"/>
      <c r="K93" s="338"/>
      <c r="L93" s="338"/>
      <c r="M93" s="338"/>
    </row>
    <row r="137" spans="11:22" x14ac:dyDescent="0.2">
      <c r="K137" s="88" t="s">
        <v>199</v>
      </c>
      <c r="R137" s="152"/>
      <c r="S137" s="152"/>
      <c r="T137" s="152"/>
      <c r="V137" s="97"/>
    </row>
    <row r="1000" spans="1:1" x14ac:dyDescent="0.2">
      <c r="A1000" s="120" t="s">
        <v>775</v>
      </c>
    </row>
    <row r="1010" spans="1:1" x14ac:dyDescent="0.2">
      <c r="A1010" s="120" t="s">
        <v>776</v>
      </c>
    </row>
  </sheetData>
  <sheetProtection password="C236" sheet="1" objects="1" scenarios="1"/>
  <mergeCells count="76">
    <mergeCell ref="B88:D88"/>
    <mergeCell ref="E88:G88"/>
    <mergeCell ref="H88:J88"/>
    <mergeCell ref="K88:M88"/>
    <mergeCell ref="A92:M92"/>
    <mergeCell ref="A93:M93"/>
    <mergeCell ref="B91:D91"/>
    <mergeCell ref="F91:G91"/>
    <mergeCell ref="H91:J91"/>
    <mergeCell ref="K91:M91"/>
    <mergeCell ref="B85:D85"/>
    <mergeCell ref="F85:G85"/>
    <mergeCell ref="H85:J85"/>
    <mergeCell ref="K85:M85"/>
    <mergeCell ref="B87:D87"/>
    <mergeCell ref="E87:G87"/>
    <mergeCell ref="H87:J87"/>
    <mergeCell ref="K87:M87"/>
    <mergeCell ref="B81:D81"/>
    <mergeCell ref="E81:G81"/>
    <mergeCell ref="H81:J81"/>
    <mergeCell ref="K81:M81"/>
    <mergeCell ref="B82:D82"/>
    <mergeCell ref="E82:G82"/>
    <mergeCell ref="H82:J82"/>
    <mergeCell ref="K82:M82"/>
    <mergeCell ref="B76:D76"/>
    <mergeCell ref="E76:G76"/>
    <mergeCell ref="H76:J76"/>
    <mergeCell ref="K76:M76"/>
    <mergeCell ref="B79:D79"/>
    <mergeCell ref="F79:G79"/>
    <mergeCell ref="H79:J79"/>
    <mergeCell ref="K79:M79"/>
    <mergeCell ref="B73:D73"/>
    <mergeCell ref="F73:G73"/>
    <mergeCell ref="H73:J73"/>
    <mergeCell ref="K73:M73"/>
    <mergeCell ref="B75:D75"/>
    <mergeCell ref="E75:G75"/>
    <mergeCell ref="H75:J75"/>
    <mergeCell ref="K75:M75"/>
    <mergeCell ref="B69:D69"/>
    <mergeCell ref="E69:G69"/>
    <mergeCell ref="H69:J69"/>
    <mergeCell ref="K69:M69"/>
    <mergeCell ref="B70:D70"/>
    <mergeCell ref="E70:G70"/>
    <mergeCell ref="H70:J70"/>
    <mergeCell ref="K70:M70"/>
    <mergeCell ref="A61:C61"/>
    <mergeCell ref="D61:F61"/>
    <mergeCell ref="G61:I61"/>
    <mergeCell ref="J61:L61"/>
    <mergeCell ref="A67:M67"/>
    <mergeCell ref="A68:M68"/>
    <mergeCell ref="A58:M58"/>
    <mergeCell ref="A59:L59"/>
    <mergeCell ref="A60:C60"/>
    <mergeCell ref="D60:F60"/>
    <mergeCell ref="G60:I60"/>
    <mergeCell ref="J60:L60"/>
    <mergeCell ref="A43:A44"/>
    <mergeCell ref="B43:B44"/>
    <mergeCell ref="C43:D43"/>
    <mergeCell ref="A53:D53"/>
    <mergeCell ref="A54:D54"/>
    <mergeCell ref="A55:D55"/>
    <mergeCell ref="A3:D3"/>
    <mergeCell ref="A4:D4"/>
    <mergeCell ref="A5:D5"/>
    <mergeCell ref="A6:D6"/>
    <mergeCell ref="A7:D7"/>
    <mergeCell ref="A10:A11"/>
    <mergeCell ref="B10:B11"/>
    <mergeCell ref="C10:D10"/>
  </mergeCells>
  <phoneticPr fontId="23" type="noConversion"/>
  <printOptions horizontalCentered="1" verticalCentered="1"/>
  <pageMargins left="0" right="0" top="0" bottom="0" header="0.51180555555555551" footer="0.51180555555555551"/>
  <pageSetup paperSize="9" scale="85" firstPageNumber="0" orientation="landscape"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10"/>
  <sheetViews>
    <sheetView showGridLines="0" topLeftCell="A31" zoomScale="110" zoomScaleNormal="110" workbookViewId="0">
      <selection activeCell="D20" sqref="D20"/>
    </sheetView>
  </sheetViews>
  <sheetFormatPr defaultRowHeight="11.25" customHeight="1" x14ac:dyDescent="0.2"/>
  <cols>
    <col min="1" max="1" width="57" style="88" customWidth="1"/>
    <col min="2" max="2" width="18.7109375" style="88" customWidth="1"/>
    <col min="3" max="4" width="18.140625" style="155" customWidth="1"/>
    <col min="5" max="16384" width="9.140625" style="88"/>
  </cols>
  <sheetData>
    <row r="1" spans="1:4" ht="15.75" customHeight="1" x14ac:dyDescent="0.25">
      <c r="A1" s="156" t="s">
        <v>200</v>
      </c>
    </row>
    <row r="2" spans="1:4" ht="11.25" customHeight="1" x14ac:dyDescent="0.2">
      <c r="A2" s="157"/>
    </row>
    <row r="3" spans="1:4" ht="11.25" customHeight="1" x14ac:dyDescent="0.2">
      <c r="A3" s="320" t="str">
        <f>+'Informações Iniciais'!A1</f>
        <v>ESTADO DO MARANHO - MUNICIPIO DE DAVINOPOLIS</v>
      </c>
      <c r="B3" s="320"/>
      <c r="C3" s="320"/>
      <c r="D3" s="320"/>
    </row>
    <row r="4" spans="1:4" ht="11.25" customHeight="1" x14ac:dyDescent="0.2">
      <c r="A4" s="338" t="s">
        <v>1</v>
      </c>
      <c r="B4" s="338"/>
      <c r="C4" s="338"/>
      <c r="D4" s="338"/>
    </row>
    <row r="5" spans="1:4" ht="11.25" customHeight="1" x14ac:dyDescent="0.2">
      <c r="A5" s="339" t="s">
        <v>201</v>
      </c>
      <c r="B5" s="339"/>
      <c r="C5" s="339"/>
      <c r="D5" s="339"/>
    </row>
    <row r="6" spans="1:4" ht="11.25" customHeight="1" x14ac:dyDescent="0.2">
      <c r="A6" s="338" t="s">
        <v>25</v>
      </c>
      <c r="B6" s="338"/>
      <c r="C6" s="338"/>
      <c r="D6" s="338"/>
    </row>
    <row r="7" spans="1:4" ht="11.25" customHeight="1" x14ac:dyDescent="0.2">
      <c r="A7" s="320" t="str">
        <f>+'Informações Iniciais'!A5</f>
        <v>2º Semestre de 2017</v>
      </c>
      <c r="B7" s="320"/>
      <c r="C7" s="320"/>
      <c r="D7" s="320"/>
    </row>
    <row r="8" spans="1:4" ht="11.25" customHeight="1" x14ac:dyDescent="0.2">
      <c r="A8" s="92"/>
      <c r="B8" s="92"/>
      <c r="C8" s="92"/>
      <c r="D8" s="92"/>
    </row>
    <row r="9" spans="1:4" ht="11.25" customHeight="1" x14ac:dyDescent="0.2">
      <c r="A9" s="158" t="s">
        <v>202</v>
      </c>
      <c r="D9" s="62">
        <v>1</v>
      </c>
    </row>
    <row r="10" spans="1:4" ht="11.25" customHeight="1" x14ac:dyDescent="0.2">
      <c r="A10" s="359" t="s">
        <v>203</v>
      </c>
      <c r="B10" s="159" t="s">
        <v>204</v>
      </c>
      <c r="C10" s="356" t="s">
        <v>118</v>
      </c>
      <c r="D10" s="356"/>
    </row>
    <row r="11" spans="1:4" ht="11.25" customHeight="1" x14ac:dyDescent="0.2">
      <c r="A11" s="359"/>
      <c r="B11" s="160" t="s">
        <v>205</v>
      </c>
      <c r="C11" s="161" t="s">
        <v>119</v>
      </c>
      <c r="D11" s="162" t="s">
        <v>120</v>
      </c>
    </row>
    <row r="12" spans="1:4" ht="11.25" customHeight="1" x14ac:dyDescent="0.2">
      <c r="A12" s="97" t="s">
        <v>206</v>
      </c>
      <c r="B12" s="72">
        <f>B13+B14</f>
        <v>0</v>
      </c>
      <c r="C12" s="72">
        <f>C13+C14</f>
        <v>0</v>
      </c>
      <c r="D12" s="72">
        <f>D13+D14</f>
        <v>0</v>
      </c>
    </row>
    <row r="13" spans="1:4" ht="11.25" customHeight="1" x14ac:dyDescent="0.2">
      <c r="A13" s="163" t="s">
        <v>207</v>
      </c>
      <c r="B13" s="75"/>
      <c r="C13" s="75"/>
      <c r="D13" s="75"/>
    </row>
    <row r="14" spans="1:4" ht="12.95" customHeight="1" x14ac:dyDescent="0.2">
      <c r="A14" s="163" t="s">
        <v>208</v>
      </c>
      <c r="B14" s="75"/>
      <c r="C14" s="75"/>
      <c r="D14" s="75"/>
    </row>
    <row r="15" spans="1:4" ht="11.25" customHeight="1" x14ac:dyDescent="0.2">
      <c r="A15" s="97" t="s">
        <v>209</v>
      </c>
      <c r="B15" s="76">
        <f>SUM(B16:B17)</f>
        <v>0</v>
      </c>
      <c r="C15" s="76">
        <f>SUM(C16:C17)</f>
        <v>0</v>
      </c>
      <c r="D15" s="76">
        <f>SUM(D16:D17)</f>
        <v>0</v>
      </c>
    </row>
    <row r="16" spans="1:4" ht="11.25" customHeight="1" x14ac:dyDescent="0.2">
      <c r="A16" s="163" t="s">
        <v>207</v>
      </c>
      <c r="B16" s="75"/>
      <c r="C16" s="75"/>
      <c r="D16" s="75"/>
    </row>
    <row r="17" spans="1:4" ht="12.95" customHeight="1" x14ac:dyDescent="0.2">
      <c r="A17" s="163" t="s">
        <v>210</v>
      </c>
      <c r="B17" s="75"/>
      <c r="C17" s="75"/>
      <c r="D17" s="75"/>
    </row>
    <row r="18" spans="1:4" ht="11.25" customHeight="1" x14ac:dyDescent="0.2">
      <c r="A18" s="164" t="s">
        <v>211</v>
      </c>
      <c r="B18" s="165">
        <f>B12+B15</f>
        <v>0</v>
      </c>
      <c r="C18" s="165">
        <f>C12+C15</f>
        <v>0</v>
      </c>
      <c r="D18" s="165">
        <f>D12+D15</f>
        <v>0</v>
      </c>
    </row>
    <row r="19" spans="1:4" ht="11.25" customHeight="1" x14ac:dyDescent="0.2">
      <c r="A19" s="107" t="s">
        <v>50</v>
      </c>
      <c r="B19" s="166">
        <v>24587320.329999998</v>
      </c>
      <c r="C19" s="166">
        <v>8180825.4100000001</v>
      </c>
      <c r="D19" s="166">
        <v>15420273.699999999</v>
      </c>
    </row>
    <row r="20" spans="1:4" ht="11.25" customHeight="1" x14ac:dyDescent="0.2">
      <c r="A20" s="164" t="s">
        <v>212</v>
      </c>
      <c r="B20" s="167">
        <f>IF(B19="",0,IF(B19=0,0,B18/B19))</f>
        <v>0</v>
      </c>
      <c r="C20" s="167">
        <f>IF(C19="",0,IF(C19=0,0,C18/C19))</f>
        <v>0</v>
      </c>
      <c r="D20" s="167">
        <f>IF(D19="",0,IF(D19=0,0,D18/D19))</f>
        <v>0</v>
      </c>
    </row>
    <row r="21" spans="1:4" ht="11.25" customHeight="1" x14ac:dyDescent="0.2">
      <c r="A21" s="168" t="s">
        <v>773</v>
      </c>
      <c r="B21" s="169">
        <f>B$19*22/100</f>
        <v>5409210.4726</v>
      </c>
      <c r="C21" s="169">
        <f>C$19*22/100</f>
        <v>1799781.5902000002</v>
      </c>
      <c r="D21" s="169">
        <f>D$19*22/100</f>
        <v>3392460.2139999997</v>
      </c>
    </row>
    <row r="22" spans="1:4" ht="11.25" customHeight="1" x14ac:dyDescent="0.2">
      <c r="A22" s="170" t="s">
        <v>774</v>
      </c>
      <c r="B22" s="169">
        <f>B$19*19.8/100</f>
        <v>4868289.4253399996</v>
      </c>
      <c r="C22" s="169">
        <f>C$19*19.8/100</f>
        <v>1619803.4311800001</v>
      </c>
      <c r="D22" s="169">
        <f>D$19*19.8/100</f>
        <v>3053214.1925999997</v>
      </c>
    </row>
    <row r="23" spans="1:4" ht="11.25" customHeight="1" x14ac:dyDescent="0.2">
      <c r="A23" s="158"/>
    </row>
    <row r="24" spans="1:4" ht="11.25" customHeight="1" x14ac:dyDescent="0.2">
      <c r="A24" s="359" t="s">
        <v>214</v>
      </c>
      <c r="B24" s="159" t="s">
        <v>204</v>
      </c>
      <c r="C24" s="356" t="s">
        <v>118</v>
      </c>
      <c r="D24" s="356"/>
    </row>
    <row r="25" spans="1:4" ht="11.25" customHeight="1" x14ac:dyDescent="0.2">
      <c r="A25" s="359"/>
      <c r="B25" s="160" t="s">
        <v>205</v>
      </c>
      <c r="C25" s="161" t="s">
        <v>119</v>
      </c>
      <c r="D25" s="162" t="s">
        <v>120</v>
      </c>
    </row>
    <row r="26" spans="1:4" ht="11.25" customHeight="1" x14ac:dyDescent="0.2">
      <c r="A26" s="97" t="s">
        <v>215</v>
      </c>
      <c r="B26" s="76">
        <f>B27+B28</f>
        <v>0</v>
      </c>
      <c r="C26" s="76">
        <f>C27+C28</f>
        <v>0</v>
      </c>
      <c r="D26" s="76">
        <f>D27+D28</f>
        <v>0</v>
      </c>
    </row>
    <row r="27" spans="1:4" ht="11.25" customHeight="1" x14ac:dyDescent="0.2">
      <c r="A27" s="163" t="s">
        <v>207</v>
      </c>
      <c r="B27" s="75"/>
      <c r="C27" s="75"/>
      <c r="D27" s="75"/>
    </row>
    <row r="28" spans="1:4" ht="12.95" customHeight="1" x14ac:dyDescent="0.2">
      <c r="A28" s="163" t="s">
        <v>208</v>
      </c>
      <c r="B28" s="75"/>
      <c r="C28" s="75"/>
      <c r="D28" s="75"/>
    </row>
    <row r="29" spans="1:4" ht="11.25" customHeight="1" x14ac:dyDescent="0.2">
      <c r="A29" s="97" t="s">
        <v>216</v>
      </c>
      <c r="B29" s="76">
        <f>B30+B31</f>
        <v>0</v>
      </c>
      <c r="C29" s="76">
        <f>C30+C31</f>
        <v>0</v>
      </c>
      <c r="D29" s="76">
        <f>D30+D31</f>
        <v>0</v>
      </c>
    </row>
    <row r="30" spans="1:4" ht="11.25" customHeight="1" x14ac:dyDescent="0.2">
      <c r="A30" s="163" t="s">
        <v>207</v>
      </c>
      <c r="B30" s="75"/>
      <c r="C30" s="75"/>
      <c r="D30" s="75"/>
    </row>
    <row r="31" spans="1:4" ht="14.1" customHeight="1" x14ac:dyDescent="0.2">
      <c r="A31" s="163" t="s">
        <v>208</v>
      </c>
      <c r="B31" s="75"/>
      <c r="C31" s="75"/>
      <c r="D31" s="75"/>
    </row>
    <row r="32" spans="1:4" ht="11.25" customHeight="1" x14ac:dyDescent="0.2">
      <c r="A32" s="164" t="s">
        <v>217</v>
      </c>
      <c r="B32" s="165">
        <f>B26+B29</f>
        <v>0</v>
      </c>
      <c r="C32" s="165">
        <f>C26+C29</f>
        <v>0</v>
      </c>
      <c r="D32" s="165">
        <f>D26+D29</f>
        <v>0</v>
      </c>
    </row>
    <row r="33" spans="1:4" ht="11.25" customHeight="1" x14ac:dyDescent="0.2">
      <c r="A33" s="171" t="s">
        <v>218</v>
      </c>
      <c r="B33" s="357"/>
      <c r="C33" s="357"/>
      <c r="D33" s="357"/>
    </row>
    <row r="34" spans="1:4" ht="11.25" customHeight="1" x14ac:dyDescent="0.2">
      <c r="A34" s="358" t="s">
        <v>58</v>
      </c>
      <c r="B34" s="358"/>
      <c r="C34" s="358"/>
      <c r="D34" s="358"/>
    </row>
    <row r="35" spans="1:4" s="97" customFormat="1" ht="11.25" customHeight="1" x14ac:dyDescent="0.2">
      <c r="A35" s="172" t="s">
        <v>219</v>
      </c>
      <c r="C35" s="173"/>
      <c r="D35" s="173"/>
    </row>
    <row r="36" spans="1:4" ht="11.25" customHeight="1" x14ac:dyDescent="0.2">
      <c r="A36" s="88" t="s">
        <v>157</v>
      </c>
    </row>
    <row r="1000" spans="1:1" ht="11.25" customHeight="1" x14ac:dyDescent="0.2">
      <c r="A1000" s="120" t="s">
        <v>775</v>
      </c>
    </row>
    <row r="1010" spans="1:1" ht="11.25" customHeight="1" x14ac:dyDescent="0.2">
      <c r="A1010" s="120" t="s">
        <v>776</v>
      </c>
    </row>
  </sheetData>
  <sheetProtection password="C236" sheet="1" objects="1" scenarios="1"/>
  <mergeCells count="11">
    <mergeCell ref="A34:D34"/>
    <mergeCell ref="A7:D7"/>
    <mergeCell ref="A10:A11"/>
    <mergeCell ref="C10:D10"/>
    <mergeCell ref="A24:A25"/>
    <mergeCell ref="C24:D24"/>
    <mergeCell ref="A3:D3"/>
    <mergeCell ref="A4:D4"/>
    <mergeCell ref="A5:D5"/>
    <mergeCell ref="A6:D6"/>
    <mergeCell ref="B33:D33"/>
  </mergeCells>
  <phoneticPr fontId="23" type="noConversion"/>
  <printOptions horizontalCentered="1" verticalCentered="1"/>
  <pageMargins left="0" right="0" top="0" bottom="0" header="0.51180555555555551" footer="0.51180555555555551"/>
  <pageSetup paperSize="9" scale="110" firstPageNumber="0" orientation="landscape"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10"/>
  <sheetViews>
    <sheetView showGridLines="0" topLeftCell="A25" zoomScale="110" zoomScaleNormal="110" workbookViewId="0">
      <selection activeCell="C36" sqref="C36"/>
    </sheetView>
  </sheetViews>
  <sheetFormatPr defaultRowHeight="11.25" customHeight="1" x14ac:dyDescent="0.2"/>
  <cols>
    <col min="1" max="1" width="78.5703125" style="88" customWidth="1"/>
    <col min="2" max="2" width="25" style="88" customWidth="1"/>
    <col min="3" max="4" width="15.140625" style="88" customWidth="1"/>
    <col min="5" max="16384" width="9.140625" style="97"/>
  </cols>
  <sheetData>
    <row r="1" spans="1:4" ht="15.75" customHeight="1" x14ac:dyDescent="0.25">
      <c r="A1" s="156" t="s">
        <v>220</v>
      </c>
    </row>
    <row r="2" spans="1:4" ht="11.25" customHeight="1" x14ac:dyDescent="0.2">
      <c r="A2" s="157"/>
    </row>
    <row r="3" spans="1:4" ht="11.25" customHeight="1" x14ac:dyDescent="0.2">
      <c r="A3" s="320" t="str">
        <f>+'Informações Iniciais'!A1</f>
        <v>ESTADO DO MARANHO - MUNICIPIO DE DAVINOPOLIS</v>
      </c>
      <c r="B3" s="320"/>
      <c r="C3" s="320"/>
      <c r="D3" s="320"/>
    </row>
    <row r="4" spans="1:4" ht="11.25" customHeight="1" x14ac:dyDescent="0.2">
      <c r="A4" s="338" t="s">
        <v>1</v>
      </c>
      <c r="B4" s="338"/>
      <c r="C4" s="338"/>
    </row>
    <row r="5" spans="1:4" ht="11.25" customHeight="1" x14ac:dyDescent="0.2">
      <c r="A5" s="339" t="s">
        <v>221</v>
      </c>
      <c r="B5" s="339"/>
      <c r="C5" s="339"/>
    </row>
    <row r="6" spans="1:4" ht="11.25" customHeight="1" x14ac:dyDescent="0.2">
      <c r="A6" s="338" t="s">
        <v>25</v>
      </c>
      <c r="B6" s="338"/>
      <c r="C6" s="338"/>
    </row>
    <row r="7" spans="1:4" ht="11.25" customHeight="1" x14ac:dyDescent="0.2">
      <c r="A7" s="320" t="str">
        <f>+'Informações Iniciais'!A5</f>
        <v>2º Semestre de 2017</v>
      </c>
      <c r="B7" s="320"/>
      <c r="C7" s="320"/>
      <c r="D7" s="320"/>
    </row>
    <row r="8" spans="1:4" ht="11.25" customHeight="1" x14ac:dyDescent="0.2">
      <c r="A8" s="174"/>
      <c r="B8" s="174"/>
      <c r="C8" s="174"/>
    </row>
    <row r="9" spans="1:4" ht="11.25" customHeight="1" x14ac:dyDescent="0.2">
      <c r="A9" s="158" t="s">
        <v>222</v>
      </c>
      <c r="B9" s="175"/>
      <c r="D9" s="62">
        <v>1</v>
      </c>
    </row>
    <row r="10" spans="1:4" ht="11.25" customHeight="1" x14ac:dyDescent="0.2">
      <c r="A10" s="360" t="s">
        <v>223</v>
      </c>
      <c r="B10" s="360"/>
      <c r="C10" s="361" t="s">
        <v>224</v>
      </c>
      <c r="D10" s="361"/>
    </row>
    <row r="11" spans="1:4" ht="11.25" customHeight="1" x14ac:dyDescent="0.2">
      <c r="A11" s="360"/>
      <c r="B11" s="360"/>
      <c r="C11" s="341" t="s">
        <v>225</v>
      </c>
      <c r="D11" s="362" t="s">
        <v>226</v>
      </c>
    </row>
    <row r="12" spans="1:4" ht="11.25" customHeight="1" x14ac:dyDescent="0.2">
      <c r="A12" s="360"/>
      <c r="B12" s="360"/>
      <c r="C12" s="341"/>
      <c r="D12" s="362"/>
    </row>
    <row r="13" spans="1:4" ht="11.25" customHeight="1" x14ac:dyDescent="0.2">
      <c r="A13" s="360"/>
      <c r="B13" s="360"/>
      <c r="C13" s="341"/>
      <c r="D13" s="362"/>
    </row>
    <row r="14" spans="1:4" ht="11.25" customHeight="1" x14ac:dyDescent="0.2">
      <c r="A14" s="360"/>
      <c r="B14" s="360"/>
      <c r="C14" s="341"/>
      <c r="D14" s="177" t="s">
        <v>34</v>
      </c>
    </row>
    <row r="15" spans="1:4" ht="11.25" customHeight="1" x14ac:dyDescent="0.2">
      <c r="A15" s="178" t="s">
        <v>227</v>
      </c>
      <c r="B15" s="179"/>
      <c r="C15" s="180">
        <f>SUM(C16:C17)</f>
        <v>0</v>
      </c>
      <c r="D15" s="181">
        <f>SUM(D16:D17)</f>
        <v>0</v>
      </c>
    </row>
    <row r="16" spans="1:4" ht="11.25" customHeight="1" x14ac:dyDescent="0.2">
      <c r="A16" s="178" t="s">
        <v>228</v>
      </c>
      <c r="B16" s="179"/>
      <c r="C16" s="182"/>
      <c r="D16" s="182"/>
    </row>
    <row r="17" spans="1:4" ht="11.25" customHeight="1" x14ac:dyDescent="0.2">
      <c r="A17" s="178" t="s">
        <v>229</v>
      </c>
      <c r="B17" s="179"/>
      <c r="C17" s="182"/>
      <c r="D17" s="182"/>
    </row>
    <row r="18" spans="1:4" ht="11.25" customHeight="1" x14ac:dyDescent="0.2">
      <c r="A18" s="178" t="s">
        <v>230</v>
      </c>
      <c r="B18" s="179"/>
      <c r="C18" s="184">
        <f>+C19+C25</f>
        <v>0</v>
      </c>
      <c r="D18" s="185">
        <f>+D19+D25</f>
        <v>0</v>
      </c>
    </row>
    <row r="19" spans="1:4" ht="11.25" customHeight="1" x14ac:dyDescent="0.2">
      <c r="A19" s="178" t="s">
        <v>228</v>
      </c>
      <c r="B19" s="179"/>
      <c r="C19" s="184">
        <f>SUM(C20:C24)</f>
        <v>0</v>
      </c>
      <c r="D19" s="185">
        <f>SUM(D20:D24)</f>
        <v>0</v>
      </c>
    </row>
    <row r="20" spans="1:4" ht="11.25" customHeight="1" x14ac:dyDescent="0.2">
      <c r="A20" s="178" t="s">
        <v>231</v>
      </c>
      <c r="B20" s="179"/>
      <c r="C20" s="182"/>
      <c r="D20" s="182"/>
    </row>
    <row r="21" spans="1:4" ht="11.25" customHeight="1" x14ac:dyDescent="0.2">
      <c r="A21" s="178" t="s">
        <v>232</v>
      </c>
      <c r="B21" s="179"/>
      <c r="C21" s="186"/>
      <c r="D21" s="186"/>
    </row>
    <row r="22" spans="1:4" ht="11.25" customHeight="1" x14ac:dyDescent="0.2">
      <c r="A22" s="178" t="s">
        <v>233</v>
      </c>
      <c r="B22" s="179"/>
      <c r="C22" s="182"/>
      <c r="D22" s="182"/>
    </row>
    <row r="23" spans="1:4" ht="11.25" customHeight="1" x14ac:dyDescent="0.2">
      <c r="A23" s="178" t="s">
        <v>234</v>
      </c>
      <c r="B23" s="179"/>
      <c r="C23" s="182"/>
      <c r="D23" s="182"/>
    </row>
    <row r="24" spans="1:4" ht="15" customHeight="1" x14ac:dyDescent="0.2">
      <c r="A24" s="178" t="s">
        <v>235</v>
      </c>
      <c r="B24" s="179"/>
      <c r="C24" s="186"/>
      <c r="D24" s="186"/>
    </row>
    <row r="25" spans="1:4" ht="11.25" customHeight="1" x14ac:dyDescent="0.2">
      <c r="A25" s="178" t="s">
        <v>229</v>
      </c>
      <c r="B25" s="179"/>
      <c r="C25" s="185">
        <f>C26+C27+C28+C29+C30</f>
        <v>0</v>
      </c>
      <c r="D25" s="185">
        <f>D26+D27+D28+D29+D30</f>
        <v>0</v>
      </c>
    </row>
    <row r="26" spans="1:4" ht="11.25" customHeight="1" x14ac:dyDescent="0.2">
      <c r="A26" s="178" t="s">
        <v>231</v>
      </c>
      <c r="B26" s="179"/>
      <c r="C26" s="182"/>
      <c r="D26" s="182"/>
    </row>
    <row r="27" spans="1:4" ht="11.25" customHeight="1" x14ac:dyDescent="0.2">
      <c r="A27" s="178" t="s">
        <v>232</v>
      </c>
      <c r="B27" s="179"/>
      <c r="C27" s="182"/>
      <c r="D27" s="186"/>
    </row>
    <row r="28" spans="1:4" ht="11.25" customHeight="1" x14ac:dyDescent="0.2">
      <c r="A28" s="178" t="s">
        <v>233</v>
      </c>
      <c r="B28" s="179"/>
      <c r="C28" s="182"/>
      <c r="D28" s="182"/>
    </row>
    <row r="29" spans="1:4" ht="11.25" customHeight="1" x14ac:dyDescent="0.2">
      <c r="A29" s="178" t="s">
        <v>234</v>
      </c>
      <c r="B29" s="179"/>
      <c r="C29" s="182"/>
      <c r="D29" s="182"/>
    </row>
    <row r="30" spans="1:4" ht="15" customHeight="1" x14ac:dyDescent="0.2">
      <c r="A30" s="178" t="s">
        <v>235</v>
      </c>
      <c r="B30" s="179"/>
      <c r="C30" s="182"/>
      <c r="D30" s="187"/>
    </row>
    <row r="31" spans="1:4" ht="11.25" customHeight="1" x14ac:dyDescent="0.2">
      <c r="A31" s="188" t="s">
        <v>236</v>
      </c>
      <c r="B31" s="189"/>
      <c r="C31" s="190">
        <f>+C18+C15</f>
        <v>0</v>
      </c>
      <c r="D31" s="191">
        <f>+D18+D15</f>
        <v>0</v>
      </c>
    </row>
    <row r="32" spans="1:4" ht="11.25" customHeight="1" x14ac:dyDescent="0.2">
      <c r="A32" s="363"/>
      <c r="B32" s="363"/>
      <c r="C32" s="363"/>
    </row>
    <row r="33" spans="1:256" ht="11.25" customHeight="1" x14ac:dyDescent="0.2">
      <c r="A33" s="360" t="s">
        <v>237</v>
      </c>
      <c r="B33" s="360"/>
      <c r="C33" s="364" t="s">
        <v>48</v>
      </c>
      <c r="D33" s="176" t="s">
        <v>238</v>
      </c>
    </row>
    <row r="34" spans="1:256" ht="11.25" customHeight="1" x14ac:dyDescent="0.2">
      <c r="A34" s="360"/>
      <c r="B34" s="360"/>
      <c r="C34" s="364"/>
      <c r="D34" s="192" t="s">
        <v>239</v>
      </c>
    </row>
    <row r="35" spans="1:256" ht="11.25" customHeight="1" x14ac:dyDescent="0.2">
      <c r="A35" s="365" t="s">
        <v>240</v>
      </c>
      <c r="B35" s="365"/>
      <c r="C35" s="194">
        <v>24799494.91</v>
      </c>
      <c r="D35" s="195"/>
    </row>
    <row r="36" spans="1:256" ht="11.25" customHeight="1" x14ac:dyDescent="0.2">
      <c r="A36" s="365" t="s">
        <v>241</v>
      </c>
      <c r="B36" s="365"/>
      <c r="C36" s="194"/>
      <c r="D36" s="167">
        <f>IF(C$35="",0,IF(C$35=0,0,+C36/C$35))</f>
        <v>0</v>
      </c>
    </row>
    <row r="37" spans="1:256" ht="11.25" customHeight="1" x14ac:dyDescent="0.2">
      <c r="A37" s="365" t="s">
        <v>242</v>
      </c>
      <c r="B37" s="365"/>
      <c r="C37" s="196">
        <f>+C36+D31</f>
        <v>0</v>
      </c>
      <c r="D37" s="167">
        <f>IF(C$35="",0,IF(C$35=0,0,+C37/C$35))</f>
        <v>0</v>
      </c>
    </row>
    <row r="38" spans="1:256" ht="11.25" customHeight="1" x14ac:dyDescent="0.2">
      <c r="A38" s="365" t="s">
        <v>243</v>
      </c>
      <c r="B38" s="365"/>
      <c r="C38" s="197">
        <f>+C35*D38</f>
        <v>3967919.1856</v>
      </c>
      <c r="D38" s="281">
        <v>0.16</v>
      </c>
    </row>
    <row r="39" spans="1:256" ht="11.25" customHeight="1" x14ac:dyDescent="0.2">
      <c r="A39" s="198" t="s">
        <v>213</v>
      </c>
      <c r="B39" s="193"/>
      <c r="C39" s="199">
        <f>IF(C38="",0,IF(C38=0,0,C38*0.9))</f>
        <v>3571127.2670399998</v>
      </c>
      <c r="D39" s="282">
        <v>0.14399999999999999</v>
      </c>
    </row>
    <row r="40" spans="1:256" ht="11.25" customHeight="1" x14ac:dyDescent="0.2">
      <c r="A40" s="365" t="s">
        <v>244</v>
      </c>
      <c r="B40" s="365"/>
      <c r="C40" s="200"/>
      <c r="D40" s="167">
        <f>IF(C$35="",0,IF(C$35=0,0,+C40/C$35))</f>
        <v>0</v>
      </c>
    </row>
    <row r="41" spans="1:256" ht="21.95" customHeight="1" x14ac:dyDescent="0.2">
      <c r="A41" s="366" t="s">
        <v>245</v>
      </c>
      <c r="B41" s="366"/>
      <c r="C41" s="201">
        <f>+D41*C35</f>
        <v>1735964.6437000001</v>
      </c>
      <c r="D41" s="283">
        <v>7.0000000000000007E-2</v>
      </c>
    </row>
    <row r="42" spans="1:256" ht="11.25" customHeight="1" x14ac:dyDescent="0.2">
      <c r="A42" s="202"/>
      <c r="B42" s="203"/>
      <c r="C42" s="203"/>
      <c r="D42" s="107"/>
    </row>
    <row r="43" spans="1:256" s="204" customFormat="1" ht="11.25" customHeight="1" x14ac:dyDescent="0.15">
      <c r="A43" s="360" t="s">
        <v>246</v>
      </c>
      <c r="B43" s="360"/>
      <c r="C43" s="361" t="s">
        <v>224</v>
      </c>
      <c r="D43" s="361"/>
      <c r="E43" s="367"/>
      <c r="F43" s="367"/>
      <c r="G43" s="368"/>
      <c r="H43" s="368"/>
      <c r="I43" s="367"/>
      <c r="J43" s="367"/>
      <c r="K43" s="368"/>
      <c r="L43" s="368"/>
      <c r="M43" s="367"/>
      <c r="N43" s="367"/>
      <c r="O43" s="368"/>
      <c r="P43" s="368"/>
      <c r="Q43" s="367"/>
      <c r="R43" s="367"/>
      <c r="S43" s="368"/>
      <c r="T43" s="368"/>
      <c r="U43" s="367"/>
      <c r="V43" s="367"/>
      <c r="W43" s="368"/>
      <c r="X43" s="368"/>
      <c r="Y43" s="367"/>
      <c r="Z43" s="367"/>
      <c r="AA43" s="368"/>
      <c r="AB43" s="368"/>
      <c r="AC43" s="367"/>
      <c r="AD43" s="367"/>
      <c r="AE43" s="368"/>
      <c r="AF43" s="368"/>
      <c r="AG43" s="367"/>
      <c r="AH43" s="367"/>
      <c r="AI43" s="368"/>
      <c r="AJ43" s="368"/>
      <c r="AK43" s="367"/>
      <c r="AL43" s="367"/>
      <c r="AM43" s="368"/>
      <c r="AN43" s="368"/>
      <c r="AO43" s="367"/>
      <c r="AP43" s="367"/>
      <c r="AQ43" s="368"/>
      <c r="AR43" s="368"/>
      <c r="AS43" s="367"/>
      <c r="AT43" s="367"/>
      <c r="AU43" s="368"/>
      <c r="AV43" s="368"/>
      <c r="AW43" s="367"/>
      <c r="AX43" s="367"/>
      <c r="AY43" s="368"/>
      <c r="AZ43" s="368"/>
      <c r="BA43" s="367"/>
      <c r="BB43" s="367"/>
      <c r="BC43" s="368"/>
      <c r="BD43" s="368"/>
      <c r="BE43" s="367"/>
      <c r="BF43" s="367"/>
      <c r="BG43" s="368"/>
      <c r="BH43" s="368"/>
      <c r="BI43" s="367"/>
      <c r="BJ43" s="367"/>
      <c r="BK43" s="368"/>
      <c r="BL43" s="368"/>
      <c r="BM43" s="367"/>
      <c r="BN43" s="367"/>
      <c r="BO43" s="368"/>
      <c r="BP43" s="368"/>
      <c r="BQ43" s="367"/>
      <c r="BR43" s="367"/>
      <c r="BS43" s="368"/>
      <c r="BT43" s="368"/>
      <c r="BU43" s="367"/>
      <c r="BV43" s="367"/>
      <c r="BW43" s="368"/>
      <c r="BX43" s="368"/>
      <c r="BY43" s="367"/>
      <c r="BZ43" s="367"/>
      <c r="CA43" s="368"/>
      <c r="CB43" s="368"/>
      <c r="CC43" s="367"/>
      <c r="CD43" s="367"/>
      <c r="CE43" s="368"/>
      <c r="CF43" s="368"/>
      <c r="CG43" s="367"/>
      <c r="CH43" s="367"/>
      <c r="CI43" s="368"/>
      <c r="CJ43" s="368"/>
      <c r="CK43" s="367"/>
      <c r="CL43" s="367"/>
      <c r="CM43" s="368"/>
      <c r="CN43" s="368"/>
      <c r="CO43" s="367"/>
      <c r="CP43" s="367"/>
      <c r="CQ43" s="368"/>
      <c r="CR43" s="368"/>
      <c r="CS43" s="367"/>
      <c r="CT43" s="367"/>
      <c r="CU43" s="368"/>
      <c r="CV43" s="368"/>
      <c r="CW43" s="367"/>
      <c r="CX43" s="367"/>
      <c r="CY43" s="368"/>
      <c r="CZ43" s="368"/>
      <c r="DA43" s="367"/>
      <c r="DB43" s="367"/>
      <c r="DC43" s="368"/>
      <c r="DD43" s="368"/>
      <c r="DE43" s="367"/>
      <c r="DF43" s="367"/>
      <c r="DG43" s="368"/>
      <c r="DH43" s="368"/>
      <c r="DI43" s="367"/>
      <c r="DJ43" s="367"/>
      <c r="DK43" s="368"/>
      <c r="DL43" s="368"/>
      <c r="DM43" s="367"/>
      <c r="DN43" s="367"/>
      <c r="DO43" s="368"/>
      <c r="DP43" s="368"/>
      <c r="DQ43" s="367"/>
      <c r="DR43" s="367"/>
      <c r="DS43" s="368"/>
      <c r="DT43" s="368"/>
      <c r="DU43" s="367"/>
      <c r="DV43" s="367"/>
      <c r="DW43" s="368"/>
      <c r="DX43" s="368"/>
      <c r="DY43" s="367"/>
      <c r="DZ43" s="367"/>
      <c r="EA43" s="368"/>
      <c r="EB43" s="368"/>
      <c r="EC43" s="367"/>
      <c r="ED43" s="367"/>
      <c r="EE43" s="368"/>
      <c r="EF43" s="368"/>
      <c r="EG43" s="367"/>
      <c r="EH43" s="367"/>
      <c r="EI43" s="368"/>
      <c r="EJ43" s="368"/>
      <c r="EK43" s="367"/>
      <c r="EL43" s="367"/>
      <c r="EM43" s="368"/>
      <c r="EN43" s="368"/>
      <c r="EO43" s="367"/>
      <c r="EP43" s="367"/>
      <c r="EQ43" s="368"/>
      <c r="ER43" s="368"/>
      <c r="ES43" s="367"/>
      <c r="ET43" s="367"/>
      <c r="EU43" s="368"/>
      <c r="EV43" s="368"/>
      <c r="EW43" s="367"/>
      <c r="EX43" s="367"/>
      <c r="EY43" s="368"/>
      <c r="EZ43" s="368"/>
      <c r="FA43" s="367"/>
      <c r="FB43" s="367"/>
      <c r="FC43" s="368"/>
      <c r="FD43" s="368"/>
      <c r="FE43" s="367"/>
      <c r="FF43" s="367"/>
      <c r="FG43" s="368"/>
      <c r="FH43" s="368"/>
      <c r="FI43" s="367"/>
      <c r="FJ43" s="367"/>
      <c r="FK43" s="368"/>
      <c r="FL43" s="368"/>
      <c r="FM43" s="367"/>
      <c r="FN43" s="367"/>
      <c r="FO43" s="368"/>
      <c r="FP43" s="368"/>
      <c r="FQ43" s="367"/>
      <c r="FR43" s="367"/>
      <c r="FS43" s="368"/>
      <c r="FT43" s="368"/>
      <c r="FU43" s="367"/>
      <c r="FV43" s="367"/>
      <c r="FW43" s="368"/>
      <c r="FX43" s="368"/>
      <c r="FY43" s="367"/>
      <c r="FZ43" s="367"/>
      <c r="GA43" s="368"/>
      <c r="GB43" s="368"/>
      <c r="GC43" s="367"/>
      <c r="GD43" s="367"/>
      <c r="GE43" s="368"/>
      <c r="GF43" s="368"/>
      <c r="GG43" s="367"/>
      <c r="GH43" s="367"/>
      <c r="GI43" s="368"/>
      <c r="GJ43" s="368"/>
      <c r="GK43" s="367"/>
      <c r="GL43" s="367"/>
      <c r="GM43" s="368"/>
      <c r="GN43" s="368"/>
      <c r="GO43" s="367"/>
      <c r="GP43" s="367"/>
      <c r="GQ43" s="368"/>
      <c r="GR43" s="368"/>
      <c r="GS43" s="367"/>
      <c r="GT43" s="367"/>
      <c r="GU43" s="368"/>
      <c r="GV43" s="368"/>
      <c r="GW43" s="367"/>
      <c r="GX43" s="367"/>
      <c r="GY43" s="368"/>
      <c r="GZ43" s="368"/>
      <c r="HA43" s="367"/>
      <c r="HB43" s="367"/>
      <c r="HC43" s="368"/>
      <c r="HD43" s="368"/>
      <c r="HE43" s="367"/>
      <c r="HF43" s="367"/>
      <c r="HG43" s="368"/>
      <c r="HH43" s="368"/>
      <c r="HI43" s="367"/>
      <c r="HJ43" s="367"/>
      <c r="HK43" s="368"/>
      <c r="HL43" s="368"/>
      <c r="HM43" s="367"/>
      <c r="HN43" s="367"/>
      <c r="HO43" s="368"/>
      <c r="HP43" s="368"/>
      <c r="HQ43" s="367"/>
      <c r="HR43" s="367"/>
      <c r="HS43" s="368"/>
      <c r="HT43" s="368"/>
      <c r="HU43" s="367"/>
      <c r="HV43" s="367"/>
      <c r="HW43" s="368"/>
      <c r="HX43" s="368"/>
      <c r="HY43" s="367"/>
      <c r="HZ43" s="367"/>
      <c r="IA43" s="368"/>
      <c r="IB43" s="368"/>
      <c r="IC43" s="367"/>
      <c r="ID43" s="367"/>
      <c r="IE43" s="368"/>
      <c r="IF43" s="368"/>
      <c r="IG43" s="367"/>
      <c r="IH43" s="367"/>
      <c r="II43" s="368"/>
      <c r="IJ43" s="368"/>
      <c r="IK43" s="367"/>
      <c r="IL43" s="367"/>
      <c r="IM43" s="368"/>
      <c r="IN43" s="368"/>
      <c r="IO43" s="367"/>
      <c r="IP43" s="367"/>
      <c r="IQ43" s="368"/>
      <c r="IR43" s="368"/>
      <c r="IS43" s="367"/>
      <c r="IT43" s="367"/>
      <c r="IU43" s="368"/>
      <c r="IV43" s="368"/>
    </row>
    <row r="44" spans="1:256" s="204" customFormat="1" ht="11.25" customHeight="1" x14ac:dyDescent="0.2">
      <c r="A44" s="360"/>
      <c r="B44" s="360"/>
      <c r="C44" s="341" t="s">
        <v>225</v>
      </c>
      <c r="D44" s="362" t="s">
        <v>226</v>
      </c>
      <c r="E44" s="367"/>
      <c r="F44" s="367"/>
      <c r="G44" s="369"/>
      <c r="H44" s="369"/>
      <c r="I44" s="367"/>
      <c r="J44" s="367"/>
      <c r="K44" s="369"/>
      <c r="L44" s="369"/>
      <c r="M44" s="367"/>
      <c r="N44" s="367"/>
      <c r="O44" s="369"/>
      <c r="P44" s="369"/>
      <c r="Q44" s="367"/>
      <c r="R44" s="367"/>
      <c r="S44" s="369"/>
      <c r="T44" s="369"/>
      <c r="U44" s="367"/>
      <c r="V44" s="367"/>
      <c r="W44" s="369"/>
      <c r="X44" s="369"/>
      <c r="Y44" s="367"/>
      <c r="Z44" s="367"/>
      <c r="AA44" s="369"/>
      <c r="AB44" s="369"/>
      <c r="AC44" s="367"/>
      <c r="AD44" s="367"/>
      <c r="AE44" s="369"/>
      <c r="AF44" s="369"/>
      <c r="AG44" s="367"/>
      <c r="AH44" s="367"/>
      <c r="AI44" s="369"/>
      <c r="AJ44" s="369"/>
      <c r="AK44" s="367"/>
      <c r="AL44" s="367"/>
      <c r="AM44" s="369"/>
      <c r="AN44" s="369"/>
      <c r="AO44" s="367"/>
      <c r="AP44" s="367"/>
      <c r="AQ44" s="369"/>
      <c r="AR44" s="369"/>
      <c r="AS44" s="367"/>
      <c r="AT44" s="367"/>
      <c r="AU44" s="369"/>
      <c r="AV44" s="369"/>
      <c r="AW44" s="367"/>
      <c r="AX44" s="367"/>
      <c r="AY44" s="369"/>
      <c r="AZ44" s="369"/>
      <c r="BA44" s="367"/>
      <c r="BB44" s="367"/>
      <c r="BC44" s="369"/>
      <c r="BD44" s="369"/>
      <c r="BE44" s="367"/>
      <c r="BF44" s="367"/>
      <c r="BG44" s="369"/>
      <c r="BH44" s="369"/>
      <c r="BI44" s="367"/>
      <c r="BJ44" s="367"/>
      <c r="BK44" s="369"/>
      <c r="BL44" s="369"/>
      <c r="BM44" s="367"/>
      <c r="BN44" s="367"/>
      <c r="BO44" s="369"/>
      <c r="BP44" s="369"/>
      <c r="BQ44" s="367"/>
      <c r="BR44" s="367"/>
      <c r="BS44" s="369"/>
      <c r="BT44" s="369"/>
      <c r="BU44" s="367"/>
      <c r="BV44" s="367"/>
      <c r="BW44" s="369"/>
      <c r="BX44" s="369"/>
      <c r="BY44" s="367"/>
      <c r="BZ44" s="367"/>
      <c r="CA44" s="369"/>
      <c r="CB44" s="369"/>
      <c r="CC44" s="367"/>
      <c r="CD44" s="367"/>
      <c r="CE44" s="369"/>
      <c r="CF44" s="369"/>
      <c r="CG44" s="367"/>
      <c r="CH44" s="367"/>
      <c r="CI44" s="369"/>
      <c r="CJ44" s="369"/>
      <c r="CK44" s="367"/>
      <c r="CL44" s="367"/>
      <c r="CM44" s="369"/>
      <c r="CN44" s="369"/>
      <c r="CO44" s="367"/>
      <c r="CP44" s="367"/>
      <c r="CQ44" s="369"/>
      <c r="CR44" s="369"/>
      <c r="CS44" s="367"/>
      <c r="CT44" s="367"/>
      <c r="CU44" s="369"/>
      <c r="CV44" s="369"/>
      <c r="CW44" s="367"/>
      <c r="CX44" s="367"/>
      <c r="CY44" s="369"/>
      <c r="CZ44" s="369"/>
      <c r="DA44" s="367"/>
      <c r="DB44" s="367"/>
      <c r="DC44" s="369"/>
      <c r="DD44" s="369"/>
      <c r="DE44" s="367"/>
      <c r="DF44" s="367"/>
      <c r="DG44" s="369"/>
      <c r="DH44" s="369"/>
      <c r="DI44" s="367"/>
      <c r="DJ44" s="367"/>
      <c r="DK44" s="369"/>
      <c r="DL44" s="369"/>
      <c r="DM44" s="367"/>
      <c r="DN44" s="367"/>
      <c r="DO44" s="369"/>
      <c r="DP44" s="369"/>
      <c r="DQ44" s="367"/>
      <c r="DR44" s="367"/>
      <c r="DS44" s="369"/>
      <c r="DT44" s="369"/>
      <c r="DU44" s="367"/>
      <c r="DV44" s="367"/>
      <c r="DW44" s="369"/>
      <c r="DX44" s="369"/>
      <c r="DY44" s="367"/>
      <c r="DZ44" s="367"/>
      <c r="EA44" s="369"/>
      <c r="EB44" s="369"/>
      <c r="EC44" s="367"/>
      <c r="ED44" s="367"/>
      <c r="EE44" s="369"/>
      <c r="EF44" s="369"/>
      <c r="EG44" s="367"/>
      <c r="EH44" s="367"/>
      <c r="EI44" s="369"/>
      <c r="EJ44" s="369"/>
      <c r="EK44" s="367"/>
      <c r="EL44" s="367"/>
      <c r="EM44" s="369"/>
      <c r="EN44" s="369"/>
      <c r="EO44" s="367"/>
      <c r="EP44" s="367"/>
      <c r="EQ44" s="369"/>
      <c r="ER44" s="369"/>
      <c r="ES44" s="367"/>
      <c r="ET44" s="367"/>
      <c r="EU44" s="369"/>
      <c r="EV44" s="369"/>
      <c r="EW44" s="367"/>
      <c r="EX44" s="367"/>
      <c r="EY44" s="369"/>
      <c r="EZ44" s="369"/>
      <c r="FA44" s="367"/>
      <c r="FB44" s="367"/>
      <c r="FC44" s="369"/>
      <c r="FD44" s="369"/>
      <c r="FE44" s="367"/>
      <c r="FF44" s="367"/>
      <c r="FG44" s="369"/>
      <c r="FH44" s="369"/>
      <c r="FI44" s="367"/>
      <c r="FJ44" s="367"/>
      <c r="FK44" s="369"/>
      <c r="FL44" s="369"/>
      <c r="FM44" s="367"/>
      <c r="FN44" s="367"/>
      <c r="FO44" s="369"/>
      <c r="FP44" s="369"/>
      <c r="FQ44" s="367"/>
      <c r="FR44" s="367"/>
      <c r="FS44" s="369"/>
      <c r="FT44" s="369"/>
      <c r="FU44" s="367"/>
      <c r="FV44" s="367"/>
      <c r="FW44" s="369"/>
      <c r="FX44" s="369"/>
      <c r="FY44" s="367"/>
      <c r="FZ44" s="367"/>
      <c r="GA44" s="369"/>
      <c r="GB44" s="369"/>
      <c r="GC44" s="367"/>
      <c r="GD44" s="367"/>
      <c r="GE44" s="369"/>
      <c r="GF44" s="369"/>
      <c r="GG44" s="367"/>
      <c r="GH44" s="367"/>
      <c r="GI44" s="369"/>
      <c r="GJ44" s="369"/>
      <c r="GK44" s="367"/>
      <c r="GL44" s="367"/>
      <c r="GM44" s="369"/>
      <c r="GN44" s="369"/>
      <c r="GO44" s="367"/>
      <c r="GP44" s="367"/>
      <c r="GQ44" s="369"/>
      <c r="GR44" s="369"/>
      <c r="GS44" s="367"/>
      <c r="GT44" s="367"/>
      <c r="GU44" s="369"/>
      <c r="GV44" s="369"/>
      <c r="GW44" s="367"/>
      <c r="GX44" s="367"/>
      <c r="GY44" s="369"/>
      <c r="GZ44" s="369"/>
      <c r="HA44" s="367"/>
      <c r="HB44" s="367"/>
      <c r="HC44" s="369"/>
      <c r="HD44" s="369"/>
      <c r="HE44" s="367"/>
      <c r="HF44" s="367"/>
      <c r="HG44" s="369"/>
      <c r="HH44" s="369"/>
      <c r="HI44" s="367"/>
      <c r="HJ44" s="367"/>
      <c r="HK44" s="369"/>
      <c r="HL44" s="369"/>
      <c r="HM44" s="367"/>
      <c r="HN44" s="367"/>
      <c r="HO44" s="369"/>
      <c r="HP44" s="369"/>
      <c r="HQ44" s="367"/>
      <c r="HR44" s="367"/>
      <c r="HS44" s="369"/>
      <c r="HT44" s="369"/>
      <c r="HU44" s="367"/>
      <c r="HV44" s="367"/>
      <c r="HW44" s="369"/>
      <c r="HX44" s="369"/>
      <c r="HY44" s="367"/>
      <c r="HZ44" s="367"/>
      <c r="IA44" s="369"/>
      <c r="IB44" s="369"/>
      <c r="IC44" s="367"/>
      <c r="ID44" s="367"/>
      <c r="IE44" s="369"/>
      <c r="IF44" s="369"/>
      <c r="IG44" s="367"/>
      <c r="IH44" s="367"/>
      <c r="II44" s="369"/>
      <c r="IJ44" s="369"/>
      <c r="IK44" s="367"/>
      <c r="IL44" s="367"/>
      <c r="IM44" s="369"/>
      <c r="IN44" s="369"/>
      <c r="IO44" s="367"/>
      <c r="IP44" s="367"/>
      <c r="IQ44" s="369"/>
      <c r="IR44" s="369"/>
      <c r="IS44" s="367"/>
      <c r="IT44" s="367"/>
      <c r="IU44" s="369"/>
      <c r="IV44" s="369"/>
    </row>
    <row r="45" spans="1:256" s="204" customFormat="1" ht="11.25" customHeight="1" x14ac:dyDescent="0.2">
      <c r="A45" s="360"/>
      <c r="B45" s="360"/>
      <c r="C45" s="341"/>
      <c r="D45" s="362"/>
      <c r="E45" s="367"/>
      <c r="F45" s="367"/>
      <c r="G45" s="369"/>
      <c r="H45" s="369"/>
      <c r="I45" s="367"/>
      <c r="J45" s="367"/>
      <c r="K45" s="369"/>
      <c r="L45" s="369"/>
      <c r="M45" s="367"/>
      <c r="N45" s="367"/>
      <c r="O45" s="369"/>
      <c r="P45" s="369"/>
      <c r="Q45" s="367"/>
      <c r="R45" s="367"/>
      <c r="S45" s="369"/>
      <c r="T45" s="369"/>
      <c r="U45" s="367"/>
      <c r="V45" s="367"/>
      <c r="W45" s="369"/>
      <c r="X45" s="369"/>
      <c r="Y45" s="367"/>
      <c r="Z45" s="367"/>
      <c r="AA45" s="369"/>
      <c r="AB45" s="369"/>
      <c r="AC45" s="367"/>
      <c r="AD45" s="367"/>
      <c r="AE45" s="369"/>
      <c r="AF45" s="369"/>
      <c r="AG45" s="367"/>
      <c r="AH45" s="367"/>
      <c r="AI45" s="369"/>
      <c r="AJ45" s="369"/>
      <c r="AK45" s="367"/>
      <c r="AL45" s="367"/>
      <c r="AM45" s="369"/>
      <c r="AN45" s="369"/>
      <c r="AO45" s="367"/>
      <c r="AP45" s="367"/>
      <c r="AQ45" s="369"/>
      <c r="AR45" s="369"/>
      <c r="AS45" s="367"/>
      <c r="AT45" s="367"/>
      <c r="AU45" s="369"/>
      <c r="AV45" s="369"/>
      <c r="AW45" s="367"/>
      <c r="AX45" s="367"/>
      <c r="AY45" s="369"/>
      <c r="AZ45" s="369"/>
      <c r="BA45" s="367"/>
      <c r="BB45" s="367"/>
      <c r="BC45" s="369"/>
      <c r="BD45" s="369"/>
      <c r="BE45" s="367"/>
      <c r="BF45" s="367"/>
      <c r="BG45" s="369"/>
      <c r="BH45" s="369"/>
      <c r="BI45" s="367"/>
      <c r="BJ45" s="367"/>
      <c r="BK45" s="369"/>
      <c r="BL45" s="369"/>
      <c r="BM45" s="367"/>
      <c r="BN45" s="367"/>
      <c r="BO45" s="369"/>
      <c r="BP45" s="369"/>
      <c r="BQ45" s="367"/>
      <c r="BR45" s="367"/>
      <c r="BS45" s="369"/>
      <c r="BT45" s="369"/>
      <c r="BU45" s="367"/>
      <c r="BV45" s="367"/>
      <c r="BW45" s="369"/>
      <c r="BX45" s="369"/>
      <c r="BY45" s="367"/>
      <c r="BZ45" s="367"/>
      <c r="CA45" s="369"/>
      <c r="CB45" s="369"/>
      <c r="CC45" s="367"/>
      <c r="CD45" s="367"/>
      <c r="CE45" s="369"/>
      <c r="CF45" s="369"/>
      <c r="CG45" s="367"/>
      <c r="CH45" s="367"/>
      <c r="CI45" s="369"/>
      <c r="CJ45" s="369"/>
      <c r="CK45" s="367"/>
      <c r="CL45" s="367"/>
      <c r="CM45" s="369"/>
      <c r="CN45" s="369"/>
      <c r="CO45" s="367"/>
      <c r="CP45" s="367"/>
      <c r="CQ45" s="369"/>
      <c r="CR45" s="369"/>
      <c r="CS45" s="367"/>
      <c r="CT45" s="367"/>
      <c r="CU45" s="369"/>
      <c r="CV45" s="369"/>
      <c r="CW45" s="367"/>
      <c r="CX45" s="367"/>
      <c r="CY45" s="369"/>
      <c r="CZ45" s="369"/>
      <c r="DA45" s="367"/>
      <c r="DB45" s="367"/>
      <c r="DC45" s="369"/>
      <c r="DD45" s="369"/>
      <c r="DE45" s="367"/>
      <c r="DF45" s="367"/>
      <c r="DG45" s="369"/>
      <c r="DH45" s="369"/>
      <c r="DI45" s="367"/>
      <c r="DJ45" s="367"/>
      <c r="DK45" s="369"/>
      <c r="DL45" s="369"/>
      <c r="DM45" s="367"/>
      <c r="DN45" s="367"/>
      <c r="DO45" s="369"/>
      <c r="DP45" s="369"/>
      <c r="DQ45" s="367"/>
      <c r="DR45" s="367"/>
      <c r="DS45" s="369"/>
      <c r="DT45" s="369"/>
      <c r="DU45" s="367"/>
      <c r="DV45" s="367"/>
      <c r="DW45" s="369"/>
      <c r="DX45" s="369"/>
      <c r="DY45" s="367"/>
      <c r="DZ45" s="367"/>
      <c r="EA45" s="369"/>
      <c r="EB45" s="369"/>
      <c r="EC45" s="367"/>
      <c r="ED45" s="367"/>
      <c r="EE45" s="369"/>
      <c r="EF45" s="369"/>
      <c r="EG45" s="367"/>
      <c r="EH45" s="367"/>
      <c r="EI45" s="369"/>
      <c r="EJ45" s="369"/>
      <c r="EK45" s="367"/>
      <c r="EL45" s="367"/>
      <c r="EM45" s="369"/>
      <c r="EN45" s="369"/>
      <c r="EO45" s="367"/>
      <c r="EP45" s="367"/>
      <c r="EQ45" s="369"/>
      <c r="ER45" s="369"/>
      <c r="ES45" s="367"/>
      <c r="ET45" s="367"/>
      <c r="EU45" s="369"/>
      <c r="EV45" s="369"/>
      <c r="EW45" s="367"/>
      <c r="EX45" s="367"/>
      <c r="EY45" s="369"/>
      <c r="EZ45" s="369"/>
      <c r="FA45" s="367"/>
      <c r="FB45" s="367"/>
      <c r="FC45" s="369"/>
      <c r="FD45" s="369"/>
      <c r="FE45" s="367"/>
      <c r="FF45" s="367"/>
      <c r="FG45" s="369"/>
      <c r="FH45" s="369"/>
      <c r="FI45" s="367"/>
      <c r="FJ45" s="367"/>
      <c r="FK45" s="369"/>
      <c r="FL45" s="369"/>
      <c r="FM45" s="367"/>
      <c r="FN45" s="367"/>
      <c r="FO45" s="369"/>
      <c r="FP45" s="369"/>
      <c r="FQ45" s="367"/>
      <c r="FR45" s="367"/>
      <c r="FS45" s="369"/>
      <c r="FT45" s="369"/>
      <c r="FU45" s="367"/>
      <c r="FV45" s="367"/>
      <c r="FW45" s="369"/>
      <c r="FX45" s="369"/>
      <c r="FY45" s="367"/>
      <c r="FZ45" s="367"/>
      <c r="GA45" s="369"/>
      <c r="GB45" s="369"/>
      <c r="GC45" s="367"/>
      <c r="GD45" s="367"/>
      <c r="GE45" s="369"/>
      <c r="GF45" s="369"/>
      <c r="GG45" s="367"/>
      <c r="GH45" s="367"/>
      <c r="GI45" s="369"/>
      <c r="GJ45" s="369"/>
      <c r="GK45" s="367"/>
      <c r="GL45" s="367"/>
      <c r="GM45" s="369"/>
      <c r="GN45" s="369"/>
      <c r="GO45" s="367"/>
      <c r="GP45" s="367"/>
      <c r="GQ45" s="369"/>
      <c r="GR45" s="369"/>
      <c r="GS45" s="367"/>
      <c r="GT45" s="367"/>
      <c r="GU45" s="369"/>
      <c r="GV45" s="369"/>
      <c r="GW45" s="367"/>
      <c r="GX45" s="367"/>
      <c r="GY45" s="369"/>
      <c r="GZ45" s="369"/>
      <c r="HA45" s="367"/>
      <c r="HB45" s="367"/>
      <c r="HC45" s="369"/>
      <c r="HD45" s="369"/>
      <c r="HE45" s="367"/>
      <c r="HF45" s="367"/>
      <c r="HG45" s="369"/>
      <c r="HH45" s="369"/>
      <c r="HI45" s="367"/>
      <c r="HJ45" s="367"/>
      <c r="HK45" s="369"/>
      <c r="HL45" s="369"/>
      <c r="HM45" s="367"/>
      <c r="HN45" s="367"/>
      <c r="HO45" s="369"/>
      <c r="HP45" s="369"/>
      <c r="HQ45" s="367"/>
      <c r="HR45" s="367"/>
      <c r="HS45" s="369"/>
      <c r="HT45" s="369"/>
      <c r="HU45" s="367"/>
      <c r="HV45" s="367"/>
      <c r="HW45" s="369"/>
      <c r="HX45" s="369"/>
      <c r="HY45" s="367"/>
      <c r="HZ45" s="367"/>
      <c r="IA45" s="369"/>
      <c r="IB45" s="369"/>
      <c r="IC45" s="367"/>
      <c r="ID45" s="367"/>
      <c r="IE45" s="369"/>
      <c r="IF45" s="369"/>
      <c r="IG45" s="367"/>
      <c r="IH45" s="367"/>
      <c r="II45" s="369"/>
      <c r="IJ45" s="369"/>
      <c r="IK45" s="367"/>
      <c r="IL45" s="367"/>
      <c r="IM45" s="369"/>
      <c r="IN45" s="369"/>
      <c r="IO45" s="367"/>
      <c r="IP45" s="367"/>
      <c r="IQ45" s="369"/>
      <c r="IR45" s="369"/>
      <c r="IS45" s="367"/>
      <c r="IT45" s="367"/>
      <c r="IU45" s="369"/>
      <c r="IV45" s="369"/>
    </row>
    <row r="46" spans="1:256" s="204" customFormat="1" ht="11.25" customHeight="1" x14ac:dyDescent="0.2">
      <c r="A46" s="360"/>
      <c r="B46" s="360"/>
      <c r="C46" s="341"/>
      <c r="D46" s="362"/>
      <c r="E46" s="367"/>
      <c r="F46" s="367"/>
      <c r="G46" s="369"/>
      <c r="H46" s="369"/>
      <c r="I46" s="367"/>
      <c r="J46" s="367"/>
      <c r="K46" s="369"/>
      <c r="L46" s="369"/>
      <c r="M46" s="367"/>
      <c r="N46" s="367"/>
      <c r="O46" s="369"/>
      <c r="P46" s="369"/>
      <c r="Q46" s="367"/>
      <c r="R46" s="367"/>
      <c r="S46" s="369"/>
      <c r="T46" s="369"/>
      <c r="U46" s="367"/>
      <c r="V46" s="367"/>
      <c r="W46" s="369"/>
      <c r="X46" s="369"/>
      <c r="Y46" s="367"/>
      <c r="Z46" s="367"/>
      <c r="AA46" s="369"/>
      <c r="AB46" s="369"/>
      <c r="AC46" s="367"/>
      <c r="AD46" s="367"/>
      <c r="AE46" s="369"/>
      <c r="AF46" s="369"/>
      <c r="AG46" s="367"/>
      <c r="AH46" s="367"/>
      <c r="AI46" s="369"/>
      <c r="AJ46" s="369"/>
      <c r="AK46" s="367"/>
      <c r="AL46" s="367"/>
      <c r="AM46" s="369"/>
      <c r="AN46" s="369"/>
      <c r="AO46" s="367"/>
      <c r="AP46" s="367"/>
      <c r="AQ46" s="369"/>
      <c r="AR46" s="369"/>
      <c r="AS46" s="367"/>
      <c r="AT46" s="367"/>
      <c r="AU46" s="369"/>
      <c r="AV46" s="369"/>
      <c r="AW46" s="367"/>
      <c r="AX46" s="367"/>
      <c r="AY46" s="369"/>
      <c r="AZ46" s="369"/>
      <c r="BA46" s="367"/>
      <c r="BB46" s="367"/>
      <c r="BC46" s="369"/>
      <c r="BD46" s="369"/>
      <c r="BE46" s="367"/>
      <c r="BF46" s="367"/>
      <c r="BG46" s="369"/>
      <c r="BH46" s="369"/>
      <c r="BI46" s="367"/>
      <c r="BJ46" s="367"/>
      <c r="BK46" s="369"/>
      <c r="BL46" s="369"/>
      <c r="BM46" s="367"/>
      <c r="BN46" s="367"/>
      <c r="BO46" s="369"/>
      <c r="BP46" s="369"/>
      <c r="BQ46" s="367"/>
      <c r="BR46" s="367"/>
      <c r="BS46" s="369"/>
      <c r="BT46" s="369"/>
      <c r="BU46" s="367"/>
      <c r="BV46" s="367"/>
      <c r="BW46" s="369"/>
      <c r="BX46" s="369"/>
      <c r="BY46" s="367"/>
      <c r="BZ46" s="367"/>
      <c r="CA46" s="369"/>
      <c r="CB46" s="369"/>
      <c r="CC46" s="367"/>
      <c r="CD46" s="367"/>
      <c r="CE46" s="369"/>
      <c r="CF46" s="369"/>
      <c r="CG46" s="367"/>
      <c r="CH46" s="367"/>
      <c r="CI46" s="369"/>
      <c r="CJ46" s="369"/>
      <c r="CK46" s="367"/>
      <c r="CL46" s="367"/>
      <c r="CM46" s="369"/>
      <c r="CN46" s="369"/>
      <c r="CO46" s="367"/>
      <c r="CP46" s="367"/>
      <c r="CQ46" s="369"/>
      <c r="CR46" s="369"/>
      <c r="CS46" s="367"/>
      <c r="CT46" s="367"/>
      <c r="CU46" s="369"/>
      <c r="CV46" s="369"/>
      <c r="CW46" s="367"/>
      <c r="CX46" s="367"/>
      <c r="CY46" s="369"/>
      <c r="CZ46" s="369"/>
      <c r="DA46" s="367"/>
      <c r="DB46" s="367"/>
      <c r="DC46" s="369"/>
      <c r="DD46" s="369"/>
      <c r="DE46" s="367"/>
      <c r="DF46" s="367"/>
      <c r="DG46" s="369"/>
      <c r="DH46" s="369"/>
      <c r="DI46" s="367"/>
      <c r="DJ46" s="367"/>
      <c r="DK46" s="369"/>
      <c r="DL46" s="369"/>
      <c r="DM46" s="367"/>
      <c r="DN46" s="367"/>
      <c r="DO46" s="369"/>
      <c r="DP46" s="369"/>
      <c r="DQ46" s="367"/>
      <c r="DR46" s="367"/>
      <c r="DS46" s="369"/>
      <c r="DT46" s="369"/>
      <c r="DU46" s="367"/>
      <c r="DV46" s="367"/>
      <c r="DW46" s="369"/>
      <c r="DX46" s="369"/>
      <c r="DY46" s="367"/>
      <c r="DZ46" s="367"/>
      <c r="EA46" s="369"/>
      <c r="EB46" s="369"/>
      <c r="EC46" s="367"/>
      <c r="ED46" s="367"/>
      <c r="EE46" s="369"/>
      <c r="EF46" s="369"/>
      <c r="EG46" s="367"/>
      <c r="EH46" s="367"/>
      <c r="EI46" s="369"/>
      <c r="EJ46" s="369"/>
      <c r="EK46" s="367"/>
      <c r="EL46" s="367"/>
      <c r="EM46" s="369"/>
      <c r="EN46" s="369"/>
      <c r="EO46" s="367"/>
      <c r="EP46" s="367"/>
      <c r="EQ46" s="369"/>
      <c r="ER46" s="369"/>
      <c r="ES46" s="367"/>
      <c r="ET46" s="367"/>
      <c r="EU46" s="369"/>
      <c r="EV46" s="369"/>
      <c r="EW46" s="367"/>
      <c r="EX46" s="367"/>
      <c r="EY46" s="369"/>
      <c r="EZ46" s="369"/>
      <c r="FA46" s="367"/>
      <c r="FB46" s="367"/>
      <c r="FC46" s="369"/>
      <c r="FD46" s="369"/>
      <c r="FE46" s="367"/>
      <c r="FF46" s="367"/>
      <c r="FG46" s="369"/>
      <c r="FH46" s="369"/>
      <c r="FI46" s="367"/>
      <c r="FJ46" s="367"/>
      <c r="FK46" s="369"/>
      <c r="FL46" s="369"/>
      <c r="FM46" s="367"/>
      <c r="FN46" s="367"/>
      <c r="FO46" s="369"/>
      <c r="FP46" s="369"/>
      <c r="FQ46" s="367"/>
      <c r="FR46" s="367"/>
      <c r="FS46" s="369"/>
      <c r="FT46" s="369"/>
      <c r="FU46" s="367"/>
      <c r="FV46" s="367"/>
      <c r="FW46" s="369"/>
      <c r="FX46" s="369"/>
      <c r="FY46" s="367"/>
      <c r="FZ46" s="367"/>
      <c r="GA46" s="369"/>
      <c r="GB46" s="369"/>
      <c r="GC46" s="367"/>
      <c r="GD46" s="367"/>
      <c r="GE46" s="369"/>
      <c r="GF46" s="369"/>
      <c r="GG46" s="367"/>
      <c r="GH46" s="367"/>
      <c r="GI46" s="369"/>
      <c r="GJ46" s="369"/>
      <c r="GK46" s="367"/>
      <c r="GL46" s="367"/>
      <c r="GM46" s="369"/>
      <c r="GN46" s="369"/>
      <c r="GO46" s="367"/>
      <c r="GP46" s="367"/>
      <c r="GQ46" s="369"/>
      <c r="GR46" s="369"/>
      <c r="GS46" s="367"/>
      <c r="GT46" s="367"/>
      <c r="GU46" s="369"/>
      <c r="GV46" s="369"/>
      <c r="GW46" s="367"/>
      <c r="GX46" s="367"/>
      <c r="GY46" s="369"/>
      <c r="GZ46" s="369"/>
      <c r="HA46" s="367"/>
      <c r="HB46" s="367"/>
      <c r="HC46" s="369"/>
      <c r="HD46" s="369"/>
      <c r="HE46" s="367"/>
      <c r="HF46" s="367"/>
      <c r="HG46" s="369"/>
      <c r="HH46" s="369"/>
      <c r="HI46" s="367"/>
      <c r="HJ46" s="367"/>
      <c r="HK46" s="369"/>
      <c r="HL46" s="369"/>
      <c r="HM46" s="367"/>
      <c r="HN46" s="367"/>
      <c r="HO46" s="369"/>
      <c r="HP46" s="369"/>
      <c r="HQ46" s="367"/>
      <c r="HR46" s="367"/>
      <c r="HS46" s="369"/>
      <c r="HT46" s="369"/>
      <c r="HU46" s="367"/>
      <c r="HV46" s="367"/>
      <c r="HW46" s="369"/>
      <c r="HX46" s="369"/>
      <c r="HY46" s="367"/>
      <c r="HZ46" s="367"/>
      <c r="IA46" s="369"/>
      <c r="IB46" s="369"/>
      <c r="IC46" s="367"/>
      <c r="ID46" s="367"/>
      <c r="IE46" s="369"/>
      <c r="IF46" s="369"/>
      <c r="IG46" s="367"/>
      <c r="IH46" s="367"/>
      <c r="II46" s="369"/>
      <c r="IJ46" s="369"/>
      <c r="IK46" s="367"/>
      <c r="IL46" s="367"/>
      <c r="IM46" s="369"/>
      <c r="IN46" s="369"/>
      <c r="IO46" s="367"/>
      <c r="IP46" s="367"/>
      <c r="IQ46" s="369"/>
      <c r="IR46" s="369"/>
      <c r="IS46" s="367"/>
      <c r="IT46" s="367"/>
      <c r="IU46" s="369"/>
      <c r="IV46" s="369"/>
    </row>
    <row r="47" spans="1:256" s="204" customFormat="1" ht="11.25" customHeight="1" x14ac:dyDescent="0.2">
      <c r="A47" s="360"/>
      <c r="B47" s="360"/>
      <c r="C47" s="341"/>
      <c r="D47" s="177" t="s">
        <v>34</v>
      </c>
      <c r="E47" s="367"/>
      <c r="F47" s="367"/>
      <c r="G47" s="369"/>
      <c r="H47" s="205"/>
      <c r="I47" s="367"/>
      <c r="J47" s="367"/>
      <c r="K47" s="369"/>
      <c r="L47" s="205"/>
      <c r="M47" s="367"/>
      <c r="N47" s="367"/>
      <c r="O47" s="369"/>
      <c r="P47" s="205"/>
      <c r="Q47" s="367"/>
      <c r="R47" s="367"/>
      <c r="S47" s="369"/>
      <c r="T47" s="205"/>
      <c r="U47" s="367"/>
      <c r="V47" s="367"/>
      <c r="W47" s="369"/>
      <c r="X47" s="205"/>
      <c r="Y47" s="367"/>
      <c r="Z47" s="367"/>
      <c r="AA47" s="369"/>
      <c r="AB47" s="205"/>
      <c r="AC47" s="367"/>
      <c r="AD47" s="367"/>
      <c r="AE47" s="369"/>
      <c r="AF47" s="205"/>
      <c r="AG47" s="367"/>
      <c r="AH47" s="367"/>
      <c r="AI47" s="369"/>
      <c r="AJ47" s="205"/>
      <c r="AK47" s="367"/>
      <c r="AL47" s="367"/>
      <c r="AM47" s="369"/>
      <c r="AN47" s="205"/>
      <c r="AO47" s="367"/>
      <c r="AP47" s="367"/>
      <c r="AQ47" s="369"/>
      <c r="AR47" s="205"/>
      <c r="AS47" s="367"/>
      <c r="AT47" s="367"/>
      <c r="AU47" s="369"/>
      <c r="AV47" s="205"/>
      <c r="AW47" s="367"/>
      <c r="AX47" s="367"/>
      <c r="AY47" s="369"/>
      <c r="AZ47" s="205"/>
      <c r="BA47" s="367"/>
      <c r="BB47" s="367"/>
      <c r="BC47" s="369"/>
      <c r="BD47" s="205"/>
      <c r="BE47" s="367"/>
      <c r="BF47" s="367"/>
      <c r="BG47" s="369"/>
      <c r="BH47" s="205"/>
      <c r="BI47" s="367"/>
      <c r="BJ47" s="367"/>
      <c r="BK47" s="369"/>
      <c r="BL47" s="205"/>
      <c r="BM47" s="367"/>
      <c r="BN47" s="367"/>
      <c r="BO47" s="369"/>
      <c r="BP47" s="205"/>
      <c r="BQ47" s="367"/>
      <c r="BR47" s="367"/>
      <c r="BS47" s="369"/>
      <c r="BT47" s="205"/>
      <c r="BU47" s="367"/>
      <c r="BV47" s="367"/>
      <c r="BW47" s="369"/>
      <c r="BX47" s="205"/>
      <c r="BY47" s="367"/>
      <c r="BZ47" s="367"/>
      <c r="CA47" s="369"/>
      <c r="CB47" s="205"/>
      <c r="CC47" s="367"/>
      <c r="CD47" s="367"/>
      <c r="CE47" s="369"/>
      <c r="CF47" s="205"/>
      <c r="CG47" s="367"/>
      <c r="CH47" s="367"/>
      <c r="CI47" s="369"/>
      <c r="CJ47" s="205"/>
      <c r="CK47" s="367"/>
      <c r="CL47" s="367"/>
      <c r="CM47" s="369"/>
      <c r="CN47" s="205"/>
      <c r="CO47" s="367"/>
      <c r="CP47" s="367"/>
      <c r="CQ47" s="369"/>
      <c r="CR47" s="205"/>
      <c r="CS47" s="367"/>
      <c r="CT47" s="367"/>
      <c r="CU47" s="369"/>
      <c r="CV47" s="205"/>
      <c r="CW47" s="367"/>
      <c r="CX47" s="367"/>
      <c r="CY47" s="369"/>
      <c r="CZ47" s="205"/>
      <c r="DA47" s="367"/>
      <c r="DB47" s="367"/>
      <c r="DC47" s="369"/>
      <c r="DD47" s="205"/>
      <c r="DE47" s="367"/>
      <c r="DF47" s="367"/>
      <c r="DG47" s="369"/>
      <c r="DH47" s="205"/>
      <c r="DI47" s="367"/>
      <c r="DJ47" s="367"/>
      <c r="DK47" s="369"/>
      <c r="DL47" s="205"/>
      <c r="DM47" s="367"/>
      <c r="DN47" s="367"/>
      <c r="DO47" s="369"/>
      <c r="DP47" s="205"/>
      <c r="DQ47" s="367"/>
      <c r="DR47" s="367"/>
      <c r="DS47" s="369"/>
      <c r="DT47" s="205"/>
      <c r="DU47" s="367"/>
      <c r="DV47" s="367"/>
      <c r="DW47" s="369"/>
      <c r="DX47" s="205"/>
      <c r="DY47" s="367"/>
      <c r="DZ47" s="367"/>
      <c r="EA47" s="369"/>
      <c r="EB47" s="205"/>
      <c r="EC47" s="367"/>
      <c r="ED47" s="367"/>
      <c r="EE47" s="369"/>
      <c r="EF47" s="205"/>
      <c r="EG47" s="367"/>
      <c r="EH47" s="367"/>
      <c r="EI47" s="369"/>
      <c r="EJ47" s="205"/>
      <c r="EK47" s="367"/>
      <c r="EL47" s="367"/>
      <c r="EM47" s="369"/>
      <c r="EN47" s="205"/>
      <c r="EO47" s="367"/>
      <c r="EP47" s="367"/>
      <c r="EQ47" s="369"/>
      <c r="ER47" s="205"/>
      <c r="ES47" s="367"/>
      <c r="ET47" s="367"/>
      <c r="EU47" s="369"/>
      <c r="EV47" s="205"/>
      <c r="EW47" s="367"/>
      <c r="EX47" s="367"/>
      <c r="EY47" s="369"/>
      <c r="EZ47" s="205"/>
      <c r="FA47" s="367"/>
      <c r="FB47" s="367"/>
      <c r="FC47" s="369"/>
      <c r="FD47" s="205"/>
      <c r="FE47" s="367"/>
      <c r="FF47" s="367"/>
      <c r="FG47" s="369"/>
      <c r="FH47" s="205"/>
      <c r="FI47" s="367"/>
      <c r="FJ47" s="367"/>
      <c r="FK47" s="369"/>
      <c r="FL47" s="205"/>
      <c r="FM47" s="367"/>
      <c r="FN47" s="367"/>
      <c r="FO47" s="369"/>
      <c r="FP47" s="205"/>
      <c r="FQ47" s="367"/>
      <c r="FR47" s="367"/>
      <c r="FS47" s="369"/>
      <c r="FT47" s="205"/>
      <c r="FU47" s="367"/>
      <c r="FV47" s="367"/>
      <c r="FW47" s="369"/>
      <c r="FX47" s="205"/>
      <c r="FY47" s="367"/>
      <c r="FZ47" s="367"/>
      <c r="GA47" s="369"/>
      <c r="GB47" s="205"/>
      <c r="GC47" s="367"/>
      <c r="GD47" s="367"/>
      <c r="GE47" s="369"/>
      <c r="GF47" s="205"/>
      <c r="GG47" s="367"/>
      <c r="GH47" s="367"/>
      <c r="GI47" s="369"/>
      <c r="GJ47" s="205"/>
      <c r="GK47" s="367"/>
      <c r="GL47" s="367"/>
      <c r="GM47" s="369"/>
      <c r="GN47" s="205"/>
      <c r="GO47" s="367"/>
      <c r="GP47" s="367"/>
      <c r="GQ47" s="369"/>
      <c r="GR47" s="205"/>
      <c r="GS47" s="367"/>
      <c r="GT47" s="367"/>
      <c r="GU47" s="369"/>
      <c r="GV47" s="205"/>
      <c r="GW47" s="367"/>
      <c r="GX47" s="367"/>
      <c r="GY47" s="369"/>
      <c r="GZ47" s="205"/>
      <c r="HA47" s="367"/>
      <c r="HB47" s="367"/>
      <c r="HC47" s="369"/>
      <c r="HD47" s="205"/>
      <c r="HE47" s="367"/>
      <c r="HF47" s="367"/>
      <c r="HG47" s="369"/>
      <c r="HH47" s="205"/>
      <c r="HI47" s="367"/>
      <c r="HJ47" s="367"/>
      <c r="HK47" s="369"/>
      <c r="HL47" s="205"/>
      <c r="HM47" s="367"/>
      <c r="HN47" s="367"/>
      <c r="HO47" s="369"/>
      <c r="HP47" s="205"/>
      <c r="HQ47" s="367"/>
      <c r="HR47" s="367"/>
      <c r="HS47" s="369"/>
      <c r="HT47" s="205"/>
      <c r="HU47" s="367"/>
      <c r="HV47" s="367"/>
      <c r="HW47" s="369"/>
      <c r="HX47" s="205"/>
      <c r="HY47" s="367"/>
      <c r="HZ47" s="367"/>
      <c r="IA47" s="369"/>
      <c r="IB47" s="205"/>
      <c r="IC47" s="367"/>
      <c r="ID47" s="367"/>
      <c r="IE47" s="369"/>
      <c r="IF47" s="205"/>
      <c r="IG47" s="367"/>
      <c r="IH47" s="367"/>
      <c r="II47" s="369"/>
      <c r="IJ47" s="205"/>
      <c r="IK47" s="367"/>
      <c r="IL47" s="367"/>
      <c r="IM47" s="369"/>
      <c r="IN47" s="205"/>
      <c r="IO47" s="367"/>
      <c r="IP47" s="367"/>
      <c r="IQ47" s="369"/>
      <c r="IR47" s="205"/>
      <c r="IS47" s="367"/>
      <c r="IT47" s="367"/>
      <c r="IU47" s="369"/>
      <c r="IV47" s="205"/>
    </row>
    <row r="48" spans="1:256" s="208" customFormat="1" ht="11.25" customHeight="1" x14ac:dyDescent="0.2">
      <c r="A48" s="178" t="s">
        <v>247</v>
      </c>
      <c r="B48" s="179"/>
      <c r="C48" s="180">
        <f>SUM(C49:C51)</f>
        <v>0</v>
      </c>
      <c r="D48" s="181">
        <f>SUM(D49:D51)</f>
        <v>0</v>
      </c>
      <c r="E48" s="206"/>
      <c r="F48" s="207"/>
      <c r="I48" s="206"/>
      <c r="J48" s="207"/>
      <c r="M48" s="206"/>
      <c r="N48" s="207"/>
      <c r="Q48" s="206"/>
      <c r="R48" s="207"/>
      <c r="U48" s="206"/>
      <c r="V48" s="207"/>
      <c r="Y48" s="206"/>
      <c r="Z48" s="207"/>
      <c r="AC48" s="206"/>
      <c r="AD48" s="207"/>
      <c r="AG48" s="206"/>
      <c r="AH48" s="207"/>
      <c r="AK48" s="206"/>
      <c r="AL48" s="207"/>
      <c r="AO48" s="206"/>
      <c r="AP48" s="207"/>
      <c r="AS48" s="206"/>
      <c r="AT48" s="207"/>
      <c r="AW48" s="206"/>
      <c r="AX48" s="207"/>
      <c r="BA48" s="206"/>
      <c r="BB48" s="207"/>
      <c r="BE48" s="206"/>
      <c r="BF48" s="207"/>
      <c r="BI48" s="206"/>
      <c r="BJ48" s="207"/>
      <c r="BM48" s="206"/>
      <c r="BN48" s="207"/>
      <c r="BQ48" s="206"/>
      <c r="BR48" s="207"/>
      <c r="BU48" s="206"/>
      <c r="BV48" s="207"/>
      <c r="BY48" s="206"/>
      <c r="BZ48" s="207"/>
      <c r="CC48" s="206"/>
      <c r="CD48" s="207"/>
      <c r="CG48" s="206"/>
      <c r="CH48" s="207"/>
      <c r="CK48" s="206"/>
      <c r="CL48" s="207"/>
      <c r="CO48" s="206"/>
      <c r="CP48" s="207"/>
      <c r="CS48" s="206"/>
      <c r="CT48" s="207"/>
      <c r="CW48" s="206"/>
      <c r="CX48" s="207"/>
      <c r="DA48" s="206"/>
      <c r="DB48" s="207"/>
      <c r="DE48" s="206"/>
      <c r="DF48" s="207"/>
      <c r="DI48" s="206"/>
      <c r="DJ48" s="207"/>
      <c r="DM48" s="206"/>
      <c r="DN48" s="207"/>
      <c r="DQ48" s="206"/>
      <c r="DR48" s="207"/>
      <c r="DU48" s="206"/>
      <c r="DV48" s="207"/>
      <c r="DY48" s="206"/>
      <c r="DZ48" s="207"/>
      <c r="EC48" s="206"/>
      <c r="ED48" s="207"/>
      <c r="EG48" s="206"/>
      <c r="EH48" s="207"/>
      <c r="EK48" s="206"/>
      <c r="EL48" s="207"/>
      <c r="EO48" s="206"/>
      <c r="EP48" s="207"/>
      <c r="ES48" s="206"/>
      <c r="ET48" s="207"/>
      <c r="EW48" s="206"/>
      <c r="EX48" s="207"/>
      <c r="FA48" s="206"/>
      <c r="FB48" s="207"/>
      <c r="FE48" s="206"/>
      <c r="FF48" s="207"/>
      <c r="FI48" s="206"/>
      <c r="FJ48" s="207"/>
      <c r="FM48" s="206"/>
      <c r="FN48" s="207"/>
      <c r="FQ48" s="206"/>
      <c r="FR48" s="207"/>
      <c r="FU48" s="206"/>
      <c r="FV48" s="207"/>
      <c r="FY48" s="206"/>
      <c r="FZ48" s="207"/>
      <c r="GC48" s="206"/>
      <c r="GD48" s="207"/>
      <c r="GG48" s="206"/>
      <c r="GH48" s="207"/>
      <c r="GK48" s="206"/>
      <c r="GL48" s="207"/>
      <c r="GO48" s="206"/>
      <c r="GP48" s="207"/>
      <c r="GS48" s="206"/>
      <c r="GT48" s="207"/>
      <c r="GW48" s="206"/>
      <c r="GX48" s="207"/>
      <c r="HA48" s="206"/>
      <c r="HB48" s="207"/>
      <c r="HE48" s="206"/>
      <c r="HF48" s="207"/>
      <c r="HI48" s="206"/>
      <c r="HJ48" s="207"/>
      <c r="HM48" s="206"/>
      <c r="HN48" s="207"/>
      <c r="HQ48" s="206"/>
      <c r="HR48" s="207"/>
      <c r="HU48" s="206"/>
      <c r="HV48" s="207"/>
      <c r="HY48" s="206"/>
      <c r="HZ48" s="207"/>
      <c r="IC48" s="206"/>
      <c r="ID48" s="207"/>
      <c r="IG48" s="206"/>
      <c r="IH48" s="207"/>
      <c r="IK48" s="206"/>
      <c r="IL48" s="207"/>
      <c r="IO48" s="206"/>
      <c r="IP48" s="207"/>
      <c r="IS48" s="206"/>
      <c r="IT48" s="207"/>
    </row>
    <row r="49" spans="1:254" s="209" customFormat="1" ht="11.25" customHeight="1" x14ac:dyDescent="0.2">
      <c r="A49" s="178" t="s">
        <v>248</v>
      </c>
      <c r="B49" s="179"/>
      <c r="C49" s="182"/>
      <c r="D49" s="183"/>
      <c r="E49" s="206"/>
      <c r="F49" s="207"/>
      <c r="I49" s="206"/>
      <c r="J49" s="207"/>
      <c r="M49" s="206"/>
      <c r="N49" s="207"/>
      <c r="Q49" s="206"/>
      <c r="R49" s="207"/>
      <c r="U49" s="206"/>
      <c r="V49" s="207"/>
      <c r="Y49" s="206"/>
      <c r="Z49" s="207"/>
      <c r="AC49" s="206"/>
      <c r="AD49" s="207"/>
      <c r="AG49" s="206"/>
      <c r="AH49" s="207"/>
      <c r="AK49" s="206"/>
      <c r="AL49" s="207"/>
      <c r="AO49" s="206"/>
      <c r="AP49" s="207"/>
      <c r="AS49" s="206"/>
      <c r="AT49" s="207"/>
      <c r="AW49" s="206"/>
      <c r="AX49" s="207"/>
      <c r="BA49" s="206"/>
      <c r="BB49" s="207"/>
      <c r="BE49" s="206"/>
      <c r="BF49" s="207"/>
      <c r="BI49" s="206"/>
      <c r="BJ49" s="207"/>
      <c r="BM49" s="206"/>
      <c r="BN49" s="207"/>
      <c r="BQ49" s="206"/>
      <c r="BR49" s="207"/>
      <c r="BU49" s="206"/>
      <c r="BV49" s="207"/>
      <c r="BY49" s="206"/>
      <c r="BZ49" s="207"/>
      <c r="CC49" s="206"/>
      <c r="CD49" s="207"/>
      <c r="CG49" s="206"/>
      <c r="CH49" s="207"/>
      <c r="CK49" s="206"/>
      <c r="CL49" s="207"/>
      <c r="CO49" s="206"/>
      <c r="CP49" s="207"/>
      <c r="CS49" s="206"/>
      <c r="CT49" s="207"/>
      <c r="CW49" s="206"/>
      <c r="CX49" s="207"/>
      <c r="DA49" s="206"/>
      <c r="DB49" s="207"/>
      <c r="DE49" s="206"/>
      <c r="DF49" s="207"/>
      <c r="DI49" s="206"/>
      <c r="DJ49" s="207"/>
      <c r="DM49" s="206"/>
      <c r="DN49" s="207"/>
      <c r="DQ49" s="206"/>
      <c r="DR49" s="207"/>
      <c r="DU49" s="206"/>
      <c r="DV49" s="207"/>
      <c r="DY49" s="206"/>
      <c r="DZ49" s="207"/>
      <c r="EC49" s="206"/>
      <c r="ED49" s="207"/>
      <c r="EG49" s="206"/>
      <c r="EH49" s="207"/>
      <c r="EK49" s="206"/>
      <c r="EL49" s="207"/>
      <c r="EO49" s="206"/>
      <c r="EP49" s="207"/>
      <c r="ES49" s="206"/>
      <c r="ET49" s="207"/>
      <c r="EW49" s="206"/>
      <c r="EX49" s="207"/>
      <c r="FA49" s="206"/>
      <c r="FB49" s="207"/>
      <c r="FE49" s="206"/>
      <c r="FF49" s="207"/>
      <c r="FI49" s="206"/>
      <c r="FJ49" s="207"/>
      <c r="FM49" s="206"/>
      <c r="FN49" s="207"/>
      <c r="FQ49" s="206"/>
      <c r="FR49" s="207"/>
      <c r="FU49" s="206"/>
      <c r="FV49" s="207"/>
      <c r="FY49" s="206"/>
      <c r="FZ49" s="207"/>
      <c r="GC49" s="206"/>
      <c r="GD49" s="207"/>
      <c r="GG49" s="206"/>
      <c r="GH49" s="207"/>
      <c r="GK49" s="206"/>
      <c r="GL49" s="207"/>
      <c r="GO49" s="206"/>
      <c r="GP49" s="207"/>
      <c r="GS49" s="206"/>
      <c r="GT49" s="207"/>
      <c r="GW49" s="206"/>
      <c r="GX49" s="207"/>
      <c r="HA49" s="206"/>
      <c r="HB49" s="207"/>
      <c r="HE49" s="206"/>
      <c r="HF49" s="207"/>
      <c r="HI49" s="206"/>
      <c r="HJ49" s="207"/>
      <c r="HM49" s="206"/>
      <c r="HN49" s="207"/>
      <c r="HQ49" s="206"/>
      <c r="HR49" s="207"/>
      <c r="HU49" s="206"/>
      <c r="HV49" s="207"/>
      <c r="HY49" s="206"/>
      <c r="HZ49" s="207"/>
      <c r="IC49" s="206"/>
      <c r="ID49" s="207"/>
      <c r="IG49" s="206"/>
      <c r="IH49" s="207"/>
      <c r="IK49" s="206"/>
      <c r="IL49" s="207"/>
      <c r="IO49" s="206"/>
      <c r="IP49" s="207"/>
      <c r="IS49" s="206"/>
      <c r="IT49" s="207"/>
    </row>
    <row r="50" spans="1:254" s="209" customFormat="1" ht="11.25" customHeight="1" x14ac:dyDescent="0.2">
      <c r="A50" s="178" t="s">
        <v>249</v>
      </c>
      <c r="B50" s="179"/>
      <c r="C50" s="182"/>
      <c r="D50" s="183"/>
      <c r="E50" s="206"/>
      <c r="F50" s="207"/>
      <c r="I50" s="206"/>
      <c r="J50" s="207"/>
      <c r="M50" s="206"/>
      <c r="N50" s="207"/>
      <c r="Q50" s="206"/>
      <c r="R50" s="207"/>
      <c r="U50" s="206"/>
      <c r="V50" s="207"/>
      <c r="Y50" s="206"/>
      <c r="Z50" s="207"/>
      <c r="AC50" s="206"/>
      <c r="AD50" s="207"/>
      <c r="AG50" s="206"/>
      <c r="AH50" s="207"/>
      <c r="AK50" s="206"/>
      <c r="AL50" s="207"/>
      <c r="AO50" s="206"/>
      <c r="AP50" s="207"/>
      <c r="AS50" s="206"/>
      <c r="AT50" s="207"/>
      <c r="AW50" s="206"/>
      <c r="AX50" s="207"/>
      <c r="BA50" s="206"/>
      <c r="BB50" s="207"/>
      <c r="BE50" s="206"/>
      <c r="BF50" s="207"/>
      <c r="BI50" s="206"/>
      <c r="BJ50" s="207"/>
      <c r="BM50" s="206"/>
      <c r="BN50" s="207"/>
      <c r="BQ50" s="206"/>
      <c r="BR50" s="207"/>
      <c r="BU50" s="206"/>
      <c r="BV50" s="207"/>
      <c r="BY50" s="206"/>
      <c r="BZ50" s="207"/>
      <c r="CC50" s="206"/>
      <c r="CD50" s="207"/>
      <c r="CG50" s="206"/>
      <c r="CH50" s="207"/>
      <c r="CK50" s="206"/>
      <c r="CL50" s="207"/>
      <c r="CO50" s="206"/>
      <c r="CP50" s="207"/>
      <c r="CS50" s="206"/>
      <c r="CT50" s="207"/>
      <c r="CW50" s="206"/>
      <c r="CX50" s="207"/>
      <c r="DA50" s="206"/>
      <c r="DB50" s="207"/>
      <c r="DE50" s="206"/>
      <c r="DF50" s="207"/>
      <c r="DI50" s="206"/>
      <c r="DJ50" s="207"/>
      <c r="DM50" s="206"/>
      <c r="DN50" s="207"/>
      <c r="DQ50" s="206"/>
      <c r="DR50" s="207"/>
      <c r="DU50" s="206"/>
      <c r="DV50" s="207"/>
      <c r="DY50" s="206"/>
      <c r="DZ50" s="207"/>
      <c r="EC50" s="206"/>
      <c r="ED50" s="207"/>
      <c r="EG50" s="206"/>
      <c r="EH50" s="207"/>
      <c r="EK50" s="206"/>
      <c r="EL50" s="207"/>
      <c r="EO50" s="206"/>
      <c r="EP50" s="207"/>
      <c r="ES50" s="206"/>
      <c r="ET50" s="207"/>
      <c r="EW50" s="206"/>
      <c r="EX50" s="207"/>
      <c r="FA50" s="206"/>
      <c r="FB50" s="207"/>
      <c r="FE50" s="206"/>
      <c r="FF50" s="207"/>
      <c r="FI50" s="206"/>
      <c r="FJ50" s="207"/>
      <c r="FM50" s="206"/>
      <c r="FN50" s="207"/>
      <c r="FQ50" s="206"/>
      <c r="FR50" s="207"/>
      <c r="FU50" s="206"/>
      <c r="FV50" s="207"/>
      <c r="FY50" s="206"/>
      <c r="FZ50" s="207"/>
      <c r="GC50" s="206"/>
      <c r="GD50" s="207"/>
      <c r="GG50" s="206"/>
      <c r="GH50" s="207"/>
      <c r="GK50" s="206"/>
      <c r="GL50" s="207"/>
      <c r="GO50" s="206"/>
      <c r="GP50" s="207"/>
      <c r="GS50" s="206"/>
      <c r="GT50" s="207"/>
      <c r="GW50" s="206"/>
      <c r="GX50" s="207"/>
      <c r="HA50" s="206"/>
      <c r="HB50" s="207"/>
      <c r="HE50" s="206"/>
      <c r="HF50" s="207"/>
      <c r="HI50" s="206"/>
      <c r="HJ50" s="207"/>
      <c r="HM50" s="206"/>
      <c r="HN50" s="207"/>
      <c r="HQ50" s="206"/>
      <c r="HR50" s="207"/>
      <c r="HU50" s="206"/>
      <c r="HV50" s="207"/>
      <c r="HY50" s="206"/>
      <c r="HZ50" s="207"/>
      <c r="IC50" s="206"/>
      <c r="ID50" s="207"/>
      <c r="IG50" s="206"/>
      <c r="IH50" s="207"/>
      <c r="IK50" s="206"/>
      <c r="IL50" s="207"/>
      <c r="IO50" s="206"/>
      <c r="IP50" s="207"/>
      <c r="IS50" s="206"/>
      <c r="IT50" s="207"/>
    </row>
    <row r="51" spans="1:254" s="209" customFormat="1" ht="11.25" customHeight="1" x14ac:dyDescent="0.2">
      <c r="A51" s="178" t="s">
        <v>250</v>
      </c>
      <c r="B51" s="179"/>
      <c r="C51" s="182"/>
      <c r="D51" s="183"/>
      <c r="E51" s="206"/>
      <c r="F51" s="207"/>
      <c r="I51" s="206"/>
      <c r="J51" s="207"/>
      <c r="M51" s="206"/>
      <c r="N51" s="207"/>
      <c r="Q51" s="206"/>
      <c r="R51" s="207"/>
      <c r="U51" s="206"/>
      <c r="V51" s="207"/>
      <c r="Y51" s="206"/>
      <c r="Z51" s="207"/>
      <c r="AC51" s="206"/>
      <c r="AD51" s="207"/>
      <c r="AG51" s="206"/>
      <c r="AH51" s="207"/>
      <c r="AK51" s="206"/>
      <c r="AL51" s="207"/>
      <c r="AO51" s="206"/>
      <c r="AP51" s="207"/>
      <c r="AS51" s="206"/>
      <c r="AT51" s="207"/>
      <c r="AW51" s="206"/>
      <c r="AX51" s="207"/>
      <c r="BA51" s="206"/>
      <c r="BB51" s="207"/>
      <c r="BE51" s="206"/>
      <c r="BF51" s="207"/>
      <c r="BI51" s="206"/>
      <c r="BJ51" s="207"/>
      <c r="BM51" s="206"/>
      <c r="BN51" s="207"/>
      <c r="BQ51" s="206"/>
      <c r="BR51" s="207"/>
      <c r="BU51" s="206"/>
      <c r="BV51" s="207"/>
      <c r="BY51" s="206"/>
      <c r="BZ51" s="207"/>
      <c r="CC51" s="206"/>
      <c r="CD51" s="207"/>
      <c r="CG51" s="206"/>
      <c r="CH51" s="207"/>
      <c r="CK51" s="206"/>
      <c r="CL51" s="207"/>
      <c r="CO51" s="206"/>
      <c r="CP51" s="207"/>
      <c r="CS51" s="206"/>
      <c r="CT51" s="207"/>
      <c r="CW51" s="206"/>
      <c r="CX51" s="207"/>
      <c r="DA51" s="206"/>
      <c r="DB51" s="207"/>
      <c r="DE51" s="206"/>
      <c r="DF51" s="207"/>
      <c r="DI51" s="206"/>
      <c r="DJ51" s="207"/>
      <c r="DM51" s="206"/>
      <c r="DN51" s="207"/>
      <c r="DQ51" s="206"/>
      <c r="DR51" s="207"/>
      <c r="DU51" s="206"/>
      <c r="DV51" s="207"/>
      <c r="DY51" s="206"/>
      <c r="DZ51" s="207"/>
      <c r="EC51" s="206"/>
      <c r="ED51" s="207"/>
      <c r="EG51" s="206"/>
      <c r="EH51" s="207"/>
      <c r="EK51" s="206"/>
      <c r="EL51" s="207"/>
      <c r="EO51" s="206"/>
      <c r="EP51" s="207"/>
      <c r="ES51" s="206"/>
      <c r="ET51" s="207"/>
      <c r="EW51" s="206"/>
      <c r="EX51" s="207"/>
      <c r="FA51" s="206"/>
      <c r="FB51" s="207"/>
      <c r="FE51" s="206"/>
      <c r="FF51" s="207"/>
      <c r="FI51" s="206"/>
      <c r="FJ51" s="207"/>
      <c r="FM51" s="206"/>
      <c r="FN51" s="207"/>
      <c r="FQ51" s="206"/>
      <c r="FR51" s="207"/>
      <c r="FU51" s="206"/>
      <c r="FV51" s="207"/>
      <c r="FY51" s="206"/>
      <c r="FZ51" s="207"/>
      <c r="GC51" s="206"/>
      <c r="GD51" s="207"/>
      <c r="GG51" s="206"/>
      <c r="GH51" s="207"/>
      <c r="GK51" s="206"/>
      <c r="GL51" s="207"/>
      <c r="GO51" s="206"/>
      <c r="GP51" s="207"/>
      <c r="GS51" s="206"/>
      <c r="GT51" s="207"/>
      <c r="GW51" s="206"/>
      <c r="GX51" s="207"/>
      <c r="HA51" s="206"/>
      <c r="HB51" s="207"/>
      <c r="HE51" s="206"/>
      <c r="HF51" s="207"/>
      <c r="HI51" s="206"/>
      <c r="HJ51" s="207"/>
      <c r="HM51" s="206"/>
      <c r="HN51" s="207"/>
      <c r="HQ51" s="206"/>
      <c r="HR51" s="207"/>
      <c r="HU51" s="206"/>
      <c r="HV51" s="207"/>
      <c r="HY51" s="206"/>
      <c r="HZ51" s="207"/>
      <c r="IC51" s="206"/>
      <c r="ID51" s="207"/>
      <c r="IG51" s="206"/>
      <c r="IH51" s="207"/>
      <c r="IK51" s="206"/>
      <c r="IL51" s="207"/>
      <c r="IO51" s="206"/>
      <c r="IP51" s="207"/>
      <c r="IS51" s="206"/>
      <c r="IT51" s="207"/>
    </row>
    <row r="52" spans="1:254" s="208" customFormat="1" ht="11.25" customHeight="1" x14ac:dyDescent="0.2">
      <c r="A52" s="178" t="s">
        <v>251</v>
      </c>
      <c r="B52" s="179"/>
      <c r="C52" s="210">
        <v>0</v>
      </c>
      <c r="D52" s="211">
        <v>0</v>
      </c>
      <c r="E52" s="206"/>
      <c r="F52" s="207"/>
      <c r="I52" s="206"/>
      <c r="J52" s="207"/>
      <c r="M52" s="206"/>
      <c r="N52" s="207"/>
      <c r="Q52" s="206"/>
      <c r="R52" s="207"/>
      <c r="U52" s="206"/>
      <c r="V52" s="207"/>
      <c r="Y52" s="206"/>
      <c r="Z52" s="207"/>
      <c r="AC52" s="206"/>
      <c r="AD52" s="207"/>
      <c r="AG52" s="206"/>
      <c r="AH52" s="207"/>
      <c r="AK52" s="206"/>
      <c r="AL52" s="207"/>
      <c r="AO52" s="206"/>
      <c r="AP52" s="207"/>
      <c r="AS52" s="206"/>
      <c r="AT52" s="207"/>
      <c r="AW52" s="206"/>
      <c r="AX52" s="207"/>
      <c r="BA52" s="206"/>
      <c r="BB52" s="207"/>
      <c r="BE52" s="206"/>
      <c r="BF52" s="207"/>
      <c r="BI52" s="206"/>
      <c r="BJ52" s="207"/>
      <c r="BM52" s="206"/>
      <c r="BN52" s="207"/>
      <c r="BQ52" s="206"/>
      <c r="BR52" s="207"/>
      <c r="BU52" s="206"/>
      <c r="BV52" s="207"/>
      <c r="BY52" s="206"/>
      <c r="BZ52" s="207"/>
      <c r="CC52" s="206"/>
      <c r="CD52" s="207"/>
      <c r="CG52" s="206"/>
      <c r="CH52" s="207"/>
      <c r="CK52" s="206"/>
      <c r="CL52" s="207"/>
      <c r="CO52" s="206"/>
      <c r="CP52" s="207"/>
      <c r="CS52" s="206"/>
      <c r="CT52" s="207"/>
      <c r="CW52" s="206"/>
      <c r="CX52" s="207"/>
      <c r="DA52" s="206"/>
      <c r="DB52" s="207"/>
      <c r="DE52" s="206"/>
      <c r="DF52" s="207"/>
      <c r="DI52" s="206"/>
      <c r="DJ52" s="207"/>
      <c r="DM52" s="206"/>
      <c r="DN52" s="207"/>
      <c r="DQ52" s="206"/>
      <c r="DR52" s="207"/>
      <c r="DU52" s="206"/>
      <c r="DV52" s="207"/>
      <c r="DY52" s="206"/>
      <c r="DZ52" s="207"/>
      <c r="EC52" s="206"/>
      <c r="ED52" s="207"/>
      <c r="EG52" s="206"/>
      <c r="EH52" s="207"/>
      <c r="EK52" s="206"/>
      <c r="EL52" s="207"/>
      <c r="EO52" s="206"/>
      <c r="EP52" s="207"/>
      <c r="ES52" s="206"/>
      <c r="ET52" s="207"/>
      <c r="EW52" s="206"/>
      <c r="EX52" s="207"/>
      <c r="FA52" s="206"/>
      <c r="FB52" s="207"/>
      <c r="FE52" s="206"/>
      <c r="FF52" s="207"/>
      <c r="FI52" s="206"/>
      <c r="FJ52" s="207"/>
      <c r="FM52" s="206"/>
      <c r="FN52" s="207"/>
      <c r="FQ52" s="206"/>
      <c r="FR52" s="207"/>
      <c r="FU52" s="206"/>
      <c r="FV52" s="207"/>
      <c r="FY52" s="206"/>
      <c r="FZ52" s="207"/>
      <c r="GC52" s="206"/>
      <c r="GD52" s="207"/>
      <c r="GG52" s="206"/>
      <c r="GH52" s="207"/>
      <c r="GK52" s="206"/>
      <c r="GL52" s="207"/>
      <c r="GO52" s="206"/>
      <c r="GP52" s="207"/>
      <c r="GS52" s="206"/>
      <c r="GT52" s="207"/>
      <c r="GW52" s="206"/>
      <c r="GX52" s="207"/>
      <c r="HA52" s="206"/>
      <c r="HB52" s="207"/>
      <c r="HE52" s="206"/>
      <c r="HF52" s="207"/>
      <c r="HI52" s="206"/>
      <c r="HJ52" s="207"/>
      <c r="HM52" s="206"/>
      <c r="HN52" s="207"/>
      <c r="HQ52" s="206"/>
      <c r="HR52" s="207"/>
      <c r="HU52" s="206"/>
      <c r="HV52" s="207"/>
      <c r="HY52" s="206"/>
      <c r="HZ52" s="207"/>
      <c r="IC52" s="206"/>
      <c r="ID52" s="207"/>
      <c r="IG52" s="206"/>
      <c r="IH52" s="207"/>
      <c r="IK52" s="206"/>
      <c r="IL52" s="207"/>
      <c r="IO52" s="206"/>
      <c r="IP52" s="207"/>
      <c r="IS52" s="206"/>
      <c r="IT52" s="207"/>
    </row>
    <row r="53" spans="1:254" ht="11.25" customHeight="1" x14ac:dyDescent="0.2">
      <c r="A53" s="370" t="s">
        <v>58</v>
      </c>
      <c r="B53" s="370"/>
      <c r="C53" s="370"/>
      <c r="D53" s="370"/>
    </row>
    <row r="54" spans="1:254" ht="24.75" customHeight="1" x14ac:dyDescent="0.2">
      <c r="A54" s="363" t="s">
        <v>252</v>
      </c>
      <c r="B54" s="363"/>
      <c r="C54" s="363"/>
      <c r="D54" s="363"/>
    </row>
    <row r="55" spans="1:254" ht="11.25" customHeight="1" x14ac:dyDescent="0.2">
      <c r="A55" s="363" t="s">
        <v>253</v>
      </c>
      <c r="B55" s="363"/>
      <c r="C55" s="363"/>
      <c r="D55" s="97"/>
    </row>
    <row r="1000" spans="1:1" ht="11.25" customHeight="1" x14ac:dyDescent="0.2">
      <c r="A1000" s="120" t="s">
        <v>775</v>
      </c>
    </row>
    <row r="1010" spans="1:1" ht="11.25" customHeight="1" x14ac:dyDescent="0.2">
      <c r="A1010" s="120" t="s">
        <v>776</v>
      </c>
    </row>
  </sheetData>
  <sheetProtection password="C236" sheet="1" objects="1" scenarios="1"/>
  <mergeCells count="277">
    <mergeCell ref="IV44:IV46"/>
    <mergeCell ref="A53:D53"/>
    <mergeCell ref="A54:D54"/>
    <mergeCell ref="IU43:IV43"/>
    <mergeCell ref="C44:C47"/>
    <mergeCell ref="D44:D46"/>
    <mergeCell ref="G44:G47"/>
    <mergeCell ref="H44:H46"/>
    <mergeCell ref="IE43:IF43"/>
    <mergeCell ref="IG43:IH47"/>
    <mergeCell ref="A55:C55"/>
    <mergeCell ref="IU44:IU47"/>
    <mergeCell ref="IO43:IP47"/>
    <mergeCell ref="IQ43:IR43"/>
    <mergeCell ref="IS43:IT47"/>
    <mergeCell ref="IM44:IM47"/>
    <mergeCell ref="IN44:IN46"/>
    <mergeCell ref="IQ44:IQ47"/>
    <mergeCell ref="IR44:IR46"/>
    <mergeCell ref="IM43:IN43"/>
    <mergeCell ref="IE44:IE47"/>
    <mergeCell ref="IF44:IF46"/>
    <mergeCell ref="II44:II47"/>
    <mergeCell ref="IJ44:IJ46"/>
    <mergeCell ref="II43:IJ43"/>
    <mergeCell ref="IK43:IL47"/>
    <mergeCell ref="HW43:HX43"/>
    <mergeCell ref="HY43:HZ47"/>
    <mergeCell ref="IA43:IB43"/>
    <mergeCell ref="IC43:ID47"/>
    <mergeCell ref="HW44:HW47"/>
    <mergeCell ref="HX44:HX46"/>
    <mergeCell ref="IA44:IA47"/>
    <mergeCell ref="IB44:IB46"/>
    <mergeCell ref="HO43:HP43"/>
    <mergeCell ref="HQ43:HR47"/>
    <mergeCell ref="HS43:HT43"/>
    <mergeCell ref="HU43:HV47"/>
    <mergeCell ref="HO44:HO47"/>
    <mergeCell ref="HP44:HP46"/>
    <mergeCell ref="HS44:HS47"/>
    <mergeCell ref="HT44:HT46"/>
    <mergeCell ref="HG43:HH43"/>
    <mergeCell ref="HI43:HJ47"/>
    <mergeCell ref="HK43:HL43"/>
    <mergeCell ref="HM43:HN47"/>
    <mergeCell ref="HG44:HG47"/>
    <mergeCell ref="HH44:HH46"/>
    <mergeCell ref="HK44:HK47"/>
    <mergeCell ref="HL44:HL46"/>
    <mergeCell ref="GY43:GZ43"/>
    <mergeCell ref="HA43:HB47"/>
    <mergeCell ref="HC43:HD43"/>
    <mergeCell ref="HE43:HF47"/>
    <mergeCell ref="GY44:GY47"/>
    <mergeCell ref="GZ44:GZ46"/>
    <mergeCell ref="HC44:HC47"/>
    <mergeCell ref="HD44:HD46"/>
    <mergeCell ref="GQ43:GR43"/>
    <mergeCell ref="GS43:GT47"/>
    <mergeCell ref="GU43:GV43"/>
    <mergeCell ref="GW43:GX47"/>
    <mergeCell ref="GQ44:GQ47"/>
    <mergeCell ref="GR44:GR46"/>
    <mergeCell ref="GU44:GU47"/>
    <mergeCell ref="GV44:GV46"/>
    <mergeCell ref="GI43:GJ43"/>
    <mergeCell ref="GK43:GL47"/>
    <mergeCell ref="GM43:GN43"/>
    <mergeCell ref="GO43:GP47"/>
    <mergeCell ref="GI44:GI47"/>
    <mergeCell ref="GJ44:GJ46"/>
    <mergeCell ref="GM44:GM47"/>
    <mergeCell ref="GN44:GN46"/>
    <mergeCell ref="GA43:GB43"/>
    <mergeCell ref="GC43:GD47"/>
    <mergeCell ref="GE43:GF43"/>
    <mergeCell ref="GG43:GH47"/>
    <mergeCell ref="GA44:GA47"/>
    <mergeCell ref="GB44:GB46"/>
    <mergeCell ref="GE44:GE47"/>
    <mergeCell ref="GF44:GF46"/>
    <mergeCell ref="FS43:FT43"/>
    <mergeCell ref="FU43:FV47"/>
    <mergeCell ref="FW43:FX43"/>
    <mergeCell ref="FY43:FZ47"/>
    <mergeCell ref="FS44:FS47"/>
    <mergeCell ref="FT44:FT46"/>
    <mergeCell ref="FW44:FW47"/>
    <mergeCell ref="FX44:FX46"/>
    <mergeCell ref="FK43:FL43"/>
    <mergeCell ref="FM43:FN47"/>
    <mergeCell ref="FO43:FP43"/>
    <mergeCell ref="FQ43:FR47"/>
    <mergeCell ref="FK44:FK47"/>
    <mergeCell ref="FL44:FL46"/>
    <mergeCell ref="FO44:FO47"/>
    <mergeCell ref="FP44:FP46"/>
    <mergeCell ref="FC43:FD43"/>
    <mergeCell ref="FE43:FF47"/>
    <mergeCell ref="FG43:FH43"/>
    <mergeCell ref="FI43:FJ47"/>
    <mergeCell ref="FC44:FC47"/>
    <mergeCell ref="FD44:FD46"/>
    <mergeCell ref="FG44:FG47"/>
    <mergeCell ref="FH44:FH46"/>
    <mergeCell ref="EU43:EV43"/>
    <mergeCell ref="EW43:EX47"/>
    <mergeCell ref="EY43:EZ43"/>
    <mergeCell ref="FA43:FB47"/>
    <mergeCell ref="EU44:EU47"/>
    <mergeCell ref="EV44:EV46"/>
    <mergeCell ref="EY44:EY47"/>
    <mergeCell ref="EZ44:EZ46"/>
    <mergeCell ref="EM43:EN43"/>
    <mergeCell ref="EO43:EP47"/>
    <mergeCell ref="EQ43:ER43"/>
    <mergeCell ref="ES43:ET47"/>
    <mergeCell ref="EM44:EM47"/>
    <mergeCell ref="EN44:EN46"/>
    <mergeCell ref="EQ44:EQ47"/>
    <mergeCell ref="ER44:ER46"/>
    <mergeCell ref="EE43:EF43"/>
    <mergeCell ref="EG43:EH47"/>
    <mergeCell ref="EI43:EJ43"/>
    <mergeCell ref="EK43:EL47"/>
    <mergeCell ref="EE44:EE47"/>
    <mergeCell ref="EF44:EF46"/>
    <mergeCell ref="EI44:EI47"/>
    <mergeCell ref="EJ44:EJ46"/>
    <mergeCell ref="DW43:DX43"/>
    <mergeCell ref="DY43:DZ47"/>
    <mergeCell ref="EA43:EB43"/>
    <mergeCell ref="EC43:ED47"/>
    <mergeCell ref="DW44:DW47"/>
    <mergeCell ref="DX44:DX46"/>
    <mergeCell ref="EA44:EA47"/>
    <mergeCell ref="EB44:EB46"/>
    <mergeCell ref="DO43:DP43"/>
    <mergeCell ref="DQ43:DR47"/>
    <mergeCell ref="DS43:DT43"/>
    <mergeCell ref="DU43:DV47"/>
    <mergeCell ref="DO44:DO47"/>
    <mergeCell ref="DP44:DP46"/>
    <mergeCell ref="DS44:DS47"/>
    <mergeCell ref="DT44:DT46"/>
    <mergeCell ref="DG43:DH43"/>
    <mergeCell ref="DI43:DJ47"/>
    <mergeCell ref="DK43:DL43"/>
    <mergeCell ref="DM43:DN47"/>
    <mergeCell ref="DG44:DG47"/>
    <mergeCell ref="DH44:DH46"/>
    <mergeCell ref="DK44:DK47"/>
    <mergeCell ref="DL44:DL46"/>
    <mergeCell ref="CY43:CZ43"/>
    <mergeCell ref="DA43:DB47"/>
    <mergeCell ref="DC43:DD43"/>
    <mergeCell ref="DE43:DF47"/>
    <mergeCell ref="CY44:CY47"/>
    <mergeCell ref="CZ44:CZ46"/>
    <mergeCell ref="DC44:DC47"/>
    <mergeCell ref="DD44:DD46"/>
    <mergeCell ref="CQ43:CR43"/>
    <mergeCell ref="CS43:CT47"/>
    <mergeCell ref="CU43:CV43"/>
    <mergeCell ref="CW43:CX47"/>
    <mergeCell ref="CQ44:CQ47"/>
    <mergeCell ref="CR44:CR46"/>
    <mergeCell ref="CU44:CU47"/>
    <mergeCell ref="CV44:CV46"/>
    <mergeCell ref="CI43:CJ43"/>
    <mergeCell ref="CK43:CL47"/>
    <mergeCell ref="CM43:CN43"/>
    <mergeCell ref="CO43:CP47"/>
    <mergeCell ref="CI44:CI47"/>
    <mergeCell ref="CJ44:CJ46"/>
    <mergeCell ref="CM44:CM47"/>
    <mergeCell ref="CN44:CN46"/>
    <mergeCell ref="CA43:CB43"/>
    <mergeCell ref="CC43:CD47"/>
    <mergeCell ref="CE43:CF43"/>
    <mergeCell ref="CG43:CH47"/>
    <mergeCell ref="CA44:CA47"/>
    <mergeCell ref="CB44:CB46"/>
    <mergeCell ref="CE44:CE47"/>
    <mergeCell ref="CF44:CF46"/>
    <mergeCell ref="BS43:BT43"/>
    <mergeCell ref="BU43:BV47"/>
    <mergeCell ref="BW43:BX43"/>
    <mergeCell ref="BY43:BZ47"/>
    <mergeCell ref="BS44:BS47"/>
    <mergeCell ref="BT44:BT46"/>
    <mergeCell ref="BW44:BW47"/>
    <mergeCell ref="BX44:BX46"/>
    <mergeCell ref="BK43:BL43"/>
    <mergeCell ref="BM43:BN47"/>
    <mergeCell ref="BO43:BP43"/>
    <mergeCell ref="BQ43:BR47"/>
    <mergeCell ref="BK44:BK47"/>
    <mergeCell ref="BL44:BL46"/>
    <mergeCell ref="BO44:BO47"/>
    <mergeCell ref="BP44:BP46"/>
    <mergeCell ref="BC43:BD43"/>
    <mergeCell ref="BE43:BF47"/>
    <mergeCell ref="BG43:BH43"/>
    <mergeCell ref="BI43:BJ47"/>
    <mergeCell ref="BC44:BC47"/>
    <mergeCell ref="BD44:BD46"/>
    <mergeCell ref="BG44:BG47"/>
    <mergeCell ref="BH44:BH46"/>
    <mergeCell ref="AU43:AV43"/>
    <mergeCell ref="AW43:AX47"/>
    <mergeCell ref="AY43:AZ43"/>
    <mergeCell ref="BA43:BB47"/>
    <mergeCell ref="AU44:AU47"/>
    <mergeCell ref="AV44:AV46"/>
    <mergeCell ref="AY44:AY47"/>
    <mergeCell ref="AZ44:AZ46"/>
    <mergeCell ref="AM43:AN43"/>
    <mergeCell ref="AO43:AP47"/>
    <mergeCell ref="AQ43:AR43"/>
    <mergeCell ref="AS43:AT47"/>
    <mergeCell ref="AM44:AM47"/>
    <mergeCell ref="AN44:AN46"/>
    <mergeCell ref="AQ44:AQ47"/>
    <mergeCell ref="AR44:AR46"/>
    <mergeCell ref="AG43:AH47"/>
    <mergeCell ref="AI43:AJ43"/>
    <mergeCell ref="AK43:AL47"/>
    <mergeCell ref="AE44:AE47"/>
    <mergeCell ref="AF44:AF46"/>
    <mergeCell ref="AI44:AI47"/>
    <mergeCell ref="AJ44:AJ46"/>
    <mergeCell ref="AC43:AD47"/>
    <mergeCell ref="W44:W47"/>
    <mergeCell ref="X44:X46"/>
    <mergeCell ref="AA44:AA47"/>
    <mergeCell ref="AB44:AB46"/>
    <mergeCell ref="AE43:AF43"/>
    <mergeCell ref="S43:T43"/>
    <mergeCell ref="U43:V47"/>
    <mergeCell ref="T44:T46"/>
    <mergeCell ref="W43:X43"/>
    <mergeCell ref="Y43:Z47"/>
    <mergeCell ref="AA43:AB43"/>
    <mergeCell ref="S44:S47"/>
    <mergeCell ref="G43:H43"/>
    <mergeCell ref="I43:J47"/>
    <mergeCell ref="K43:L43"/>
    <mergeCell ref="M43:N47"/>
    <mergeCell ref="O43:P43"/>
    <mergeCell ref="Q43:R47"/>
    <mergeCell ref="K44:K47"/>
    <mergeCell ref="L44:L46"/>
    <mergeCell ref="O44:O47"/>
    <mergeCell ref="P44:P46"/>
    <mergeCell ref="A38:B38"/>
    <mergeCell ref="A40:B40"/>
    <mergeCell ref="A41:B41"/>
    <mergeCell ref="A43:B47"/>
    <mergeCell ref="C43:D43"/>
    <mergeCell ref="E43:F47"/>
    <mergeCell ref="A32:C32"/>
    <mergeCell ref="A33:B34"/>
    <mergeCell ref="C33:C34"/>
    <mergeCell ref="A35:B35"/>
    <mergeCell ref="A36:B36"/>
    <mergeCell ref="A37:B37"/>
    <mergeCell ref="A3:D3"/>
    <mergeCell ref="A4:C4"/>
    <mergeCell ref="A5:C5"/>
    <mergeCell ref="A6:C6"/>
    <mergeCell ref="A7:D7"/>
    <mergeCell ref="A10:B14"/>
    <mergeCell ref="C10:D10"/>
    <mergeCell ref="C11:C14"/>
    <mergeCell ref="D11:D13"/>
  </mergeCells>
  <phoneticPr fontId="23" type="noConversion"/>
  <printOptions horizontalCentered="1" verticalCentered="1"/>
  <pageMargins left="0" right="0" top="0" bottom="0" header="0.51180555555555551" footer="0.51180555555555551"/>
  <pageSetup paperSize="9" firstPageNumber="0" orientation="landscape"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4"/>
  <sheetViews>
    <sheetView showGridLines="0" topLeftCell="A10" zoomScale="110" zoomScaleNormal="110" workbookViewId="0">
      <selection activeCell="G17" sqref="G17"/>
    </sheetView>
  </sheetViews>
  <sheetFormatPr defaultRowHeight="11.25" customHeight="1" x14ac:dyDescent="0.2"/>
  <cols>
    <col min="1" max="1" width="52.140625" style="88" customWidth="1"/>
    <col min="2" max="2" width="16.5703125" style="88" customWidth="1"/>
    <col min="3" max="3" width="19.5703125" style="88" customWidth="1"/>
    <col min="4" max="4" width="18.140625" style="88" customWidth="1"/>
    <col min="5" max="5" width="16" style="88" customWidth="1"/>
    <col min="6" max="6" width="15.7109375" style="88" customWidth="1"/>
    <col min="7" max="7" width="14" style="88" customWidth="1"/>
    <col min="8" max="8" width="21.5703125" style="88" customWidth="1"/>
    <col min="9" max="9" width="14.7109375" style="88" customWidth="1"/>
    <col min="10" max="10" width="16.5703125" style="88" customWidth="1"/>
    <col min="11" max="16384" width="9.140625" style="88"/>
  </cols>
  <sheetData>
    <row r="1" spans="1:10" ht="15.75" customHeight="1" x14ac:dyDescent="0.25">
      <c r="A1" s="371" t="s">
        <v>254</v>
      </c>
      <c r="B1" s="371"/>
      <c r="C1" s="371"/>
      <c r="D1" s="371"/>
      <c r="E1" s="371"/>
      <c r="F1" s="371"/>
      <c r="G1" s="371"/>
      <c r="H1" s="371"/>
    </row>
    <row r="2" spans="1:10" ht="11.25" customHeight="1" x14ac:dyDescent="0.2">
      <c r="A2" s="372"/>
      <c r="B2" s="372"/>
      <c r="C2" s="372"/>
      <c r="D2" s="372"/>
      <c r="E2" s="372"/>
      <c r="F2" s="372"/>
      <c r="G2" s="372"/>
      <c r="H2" s="372"/>
    </row>
    <row r="3" spans="1:10" ht="11.25" customHeight="1" x14ac:dyDescent="0.2">
      <c r="A3" s="373" t="str">
        <f>+'Informações Iniciais'!A1</f>
        <v>ESTADO DO MARANHO - MUNICIPIO DE DAVINOPOLIS</v>
      </c>
      <c r="B3" s="373"/>
      <c r="C3" s="373"/>
      <c r="D3" s="373"/>
      <c r="E3" s="373"/>
      <c r="F3" s="373"/>
      <c r="G3" s="373"/>
      <c r="H3" s="373"/>
      <c r="I3" s="373"/>
      <c r="J3" s="373"/>
    </row>
    <row r="4" spans="1:10" ht="11.25" customHeight="1" x14ac:dyDescent="0.2">
      <c r="A4" s="373" t="str">
        <f>+'Informações Iniciais'!A2</f>
        <v>&lt;IDENTIFICAÇÃO DO ÓRGÃO, QUANDO O DEMONSTRATIVO FOR ESPECÍFICO DE UM ÓRGÃO&gt;</v>
      </c>
      <c r="B4" s="373"/>
      <c r="C4" s="373"/>
      <c r="D4" s="373"/>
      <c r="E4" s="373"/>
      <c r="F4" s="373"/>
      <c r="G4" s="373"/>
      <c r="H4" s="373"/>
      <c r="I4" s="373"/>
      <c r="J4" s="373"/>
    </row>
    <row r="5" spans="1:10" ht="11.25" customHeight="1" x14ac:dyDescent="0.2">
      <c r="A5" s="158" t="s">
        <v>1</v>
      </c>
      <c r="B5" s="158"/>
      <c r="C5" s="158"/>
      <c r="D5" s="158"/>
      <c r="E5" s="158"/>
      <c r="F5" s="158"/>
      <c r="G5" s="158"/>
      <c r="H5" s="158"/>
    </row>
    <row r="6" spans="1:10" ht="11.25" customHeight="1" x14ac:dyDescent="0.2">
      <c r="A6" s="374" t="s">
        <v>255</v>
      </c>
      <c r="B6" s="374"/>
      <c r="C6" s="374"/>
      <c r="D6" s="374"/>
      <c r="E6" s="374"/>
      <c r="F6" s="374"/>
      <c r="G6" s="374"/>
      <c r="H6" s="374"/>
    </row>
    <row r="7" spans="1:10" ht="11.25" customHeight="1" x14ac:dyDescent="0.2">
      <c r="A7" s="375" t="s">
        <v>25</v>
      </c>
      <c r="B7" s="375"/>
      <c r="C7" s="375"/>
      <c r="D7" s="375"/>
      <c r="E7" s="375"/>
      <c r="F7" s="375"/>
      <c r="G7" s="375"/>
      <c r="H7" s="375"/>
    </row>
    <row r="8" spans="1:10" ht="11.25" customHeight="1" x14ac:dyDescent="0.2">
      <c r="A8" s="373" t="str">
        <f>+'Informações Iniciais'!A5</f>
        <v>2º Semestre de 2017</v>
      </c>
      <c r="B8" s="373"/>
      <c r="C8" s="373"/>
      <c r="D8" s="373"/>
      <c r="E8" s="373"/>
      <c r="F8" s="373"/>
      <c r="G8" s="373"/>
      <c r="H8" s="373"/>
      <c r="I8" s="373"/>
      <c r="J8" s="373"/>
    </row>
    <row r="9" spans="1:10" ht="11.25" customHeight="1" x14ac:dyDescent="0.2">
      <c r="A9" s="376"/>
      <c r="B9" s="376"/>
      <c r="C9" s="376"/>
      <c r="D9" s="376"/>
      <c r="E9" s="376"/>
      <c r="F9" s="376"/>
      <c r="G9" s="376"/>
      <c r="H9" s="376"/>
    </row>
    <row r="10" spans="1:10" ht="11.25" customHeight="1" x14ac:dyDescent="0.2">
      <c r="A10" s="377" t="s">
        <v>256</v>
      </c>
      <c r="B10" s="377"/>
      <c r="C10" s="377"/>
      <c r="D10" s="212"/>
      <c r="E10" s="212"/>
      <c r="F10" s="212"/>
      <c r="J10" s="213">
        <v>1</v>
      </c>
    </row>
    <row r="11" spans="1:10" ht="21.95" customHeight="1" x14ac:dyDescent="0.2">
      <c r="A11" s="378" t="s">
        <v>257</v>
      </c>
      <c r="B11" s="379" t="s">
        <v>258</v>
      </c>
      <c r="C11" s="341" t="s">
        <v>259</v>
      </c>
      <c r="D11" s="341"/>
      <c r="E11" s="341"/>
      <c r="F11" s="341"/>
      <c r="G11" s="379" t="s">
        <v>260</v>
      </c>
      <c r="H11" s="382" t="s">
        <v>261</v>
      </c>
      <c r="I11" s="341" t="s">
        <v>262</v>
      </c>
      <c r="J11" s="341" t="s">
        <v>263</v>
      </c>
    </row>
    <row r="12" spans="1:10" ht="33.950000000000003" customHeight="1" x14ac:dyDescent="0.2">
      <c r="A12" s="378"/>
      <c r="B12" s="379"/>
      <c r="C12" s="341" t="s">
        <v>264</v>
      </c>
      <c r="D12" s="341"/>
      <c r="E12" s="379" t="s">
        <v>265</v>
      </c>
      <c r="F12" s="379" t="s">
        <v>266</v>
      </c>
      <c r="G12" s="379"/>
      <c r="H12" s="382"/>
      <c r="I12" s="341"/>
      <c r="J12" s="341"/>
    </row>
    <row r="13" spans="1:10" ht="33.950000000000003" customHeight="1" x14ac:dyDescent="0.2">
      <c r="A13" s="378"/>
      <c r="B13" s="379"/>
      <c r="C13" s="215" t="s">
        <v>267</v>
      </c>
      <c r="D13" s="215" t="s">
        <v>268</v>
      </c>
      <c r="E13" s="379"/>
      <c r="F13" s="379"/>
      <c r="G13" s="379"/>
      <c r="H13" s="382"/>
      <c r="I13" s="341"/>
      <c r="J13" s="341"/>
    </row>
    <row r="14" spans="1:10" ht="15.75" customHeight="1" x14ac:dyDescent="0.2">
      <c r="A14" s="378"/>
      <c r="B14" s="216" t="s">
        <v>34</v>
      </c>
      <c r="C14" s="217" t="s">
        <v>35</v>
      </c>
      <c r="D14" s="217" t="s">
        <v>269</v>
      </c>
      <c r="E14" s="217" t="s">
        <v>270</v>
      </c>
      <c r="F14" s="218" t="s">
        <v>271</v>
      </c>
      <c r="G14" s="219" t="s">
        <v>80</v>
      </c>
      <c r="H14" s="214" t="s">
        <v>272</v>
      </c>
      <c r="I14" s="341"/>
      <c r="J14" s="341"/>
    </row>
    <row r="15" spans="1:10" ht="11.25" customHeight="1" x14ac:dyDescent="0.2">
      <c r="A15" s="220" t="s">
        <v>273</v>
      </c>
      <c r="B15" s="221">
        <f t="shared" ref="B15:J15" si="0">SUM(B16:B28)</f>
        <v>1509720.13</v>
      </c>
      <c r="C15" s="221">
        <f t="shared" si="0"/>
        <v>0</v>
      </c>
      <c r="D15" s="221">
        <f t="shared" si="0"/>
        <v>1867124.04</v>
      </c>
      <c r="E15" s="221">
        <f t="shared" si="0"/>
        <v>0</v>
      </c>
      <c r="F15" s="221">
        <f t="shared" si="0"/>
        <v>0</v>
      </c>
      <c r="G15" s="221">
        <f t="shared" si="0"/>
        <v>1509720.13</v>
      </c>
      <c r="H15" s="222">
        <f t="shared" si="0"/>
        <v>-1867124.04</v>
      </c>
      <c r="I15" s="221">
        <f t="shared" si="0"/>
        <v>0</v>
      </c>
      <c r="J15" s="221">
        <f t="shared" si="0"/>
        <v>0</v>
      </c>
    </row>
    <row r="16" spans="1:10" ht="11.25" customHeight="1" x14ac:dyDescent="0.2">
      <c r="A16" s="223" t="s">
        <v>274</v>
      </c>
      <c r="B16" s="224">
        <v>1509720.13</v>
      </c>
      <c r="C16" s="225">
        <v>0</v>
      </c>
      <c r="D16" s="225">
        <v>1867124.04</v>
      </c>
      <c r="E16" s="225">
        <v>0</v>
      </c>
      <c r="F16" s="225">
        <v>0</v>
      </c>
      <c r="G16" s="226">
        <v>1509720.13</v>
      </c>
      <c r="H16" s="227">
        <f t="shared" ref="H16:H28" si="1">+B16-C16-D16-E16-F16-G16</f>
        <v>-1867124.04</v>
      </c>
      <c r="I16" s="182">
        <v>0</v>
      </c>
      <c r="J16" s="182">
        <v>0</v>
      </c>
    </row>
    <row r="17" spans="1:10" ht="11.25" customHeight="1" x14ac:dyDescent="0.2">
      <c r="A17" s="228" t="s">
        <v>275</v>
      </c>
      <c r="B17" s="224"/>
      <c r="C17" s="225"/>
      <c r="D17" s="225"/>
      <c r="E17" s="225"/>
      <c r="F17" s="225"/>
      <c r="G17" s="226"/>
      <c r="H17" s="227">
        <f t="shared" si="1"/>
        <v>0</v>
      </c>
      <c r="I17" s="182"/>
      <c r="J17" s="182"/>
    </row>
    <row r="18" spans="1:10" ht="11.25" customHeight="1" x14ac:dyDescent="0.2">
      <c r="A18" s="228" t="s">
        <v>276</v>
      </c>
      <c r="B18" s="224"/>
      <c r="C18" s="225"/>
      <c r="D18" s="225"/>
      <c r="E18" s="225"/>
      <c r="F18" s="225"/>
      <c r="G18" s="226"/>
      <c r="H18" s="227">
        <f t="shared" si="1"/>
        <v>0</v>
      </c>
      <c r="I18" s="182"/>
      <c r="J18" s="182"/>
    </row>
    <row r="19" spans="1:10" ht="11.25" customHeight="1" x14ac:dyDescent="0.2">
      <c r="A19" s="228" t="s">
        <v>277</v>
      </c>
      <c r="B19" s="224"/>
      <c r="C19" s="225"/>
      <c r="D19" s="225"/>
      <c r="E19" s="225"/>
      <c r="F19" s="225"/>
      <c r="G19" s="226"/>
      <c r="H19" s="227">
        <f t="shared" si="1"/>
        <v>0</v>
      </c>
      <c r="I19" s="182"/>
      <c r="J19" s="182"/>
    </row>
    <row r="20" spans="1:10" ht="11.25" customHeight="1" x14ac:dyDescent="0.2">
      <c r="A20" s="228" t="s">
        <v>278</v>
      </c>
      <c r="B20" s="224"/>
      <c r="C20" s="225"/>
      <c r="D20" s="225"/>
      <c r="E20" s="225"/>
      <c r="F20" s="225"/>
      <c r="G20" s="226"/>
      <c r="H20" s="227">
        <f t="shared" si="1"/>
        <v>0</v>
      </c>
      <c r="I20" s="182"/>
      <c r="J20" s="182"/>
    </row>
    <row r="21" spans="1:10" ht="11.25" customHeight="1" x14ac:dyDescent="0.2">
      <c r="A21" s="228" t="s">
        <v>279</v>
      </c>
      <c r="B21" s="224"/>
      <c r="C21" s="225"/>
      <c r="D21" s="225"/>
      <c r="E21" s="225"/>
      <c r="F21" s="225"/>
      <c r="G21" s="226"/>
      <c r="H21" s="227">
        <f t="shared" si="1"/>
        <v>0</v>
      </c>
      <c r="I21" s="182"/>
      <c r="J21" s="182"/>
    </row>
    <row r="22" spans="1:10" ht="11.25" customHeight="1" x14ac:dyDescent="0.2">
      <c r="A22" s="228" t="s">
        <v>280</v>
      </c>
      <c r="B22" s="224"/>
      <c r="C22" s="225"/>
      <c r="D22" s="225"/>
      <c r="E22" s="225"/>
      <c r="F22" s="225"/>
      <c r="G22" s="226"/>
      <c r="H22" s="227">
        <f t="shared" si="1"/>
        <v>0</v>
      </c>
      <c r="I22" s="182"/>
      <c r="J22" s="182"/>
    </row>
    <row r="23" spans="1:10" ht="11.25" customHeight="1" x14ac:dyDescent="0.2">
      <c r="A23" s="228" t="s">
        <v>281</v>
      </c>
      <c r="B23" s="224"/>
      <c r="C23" s="225"/>
      <c r="D23" s="225"/>
      <c r="E23" s="225"/>
      <c r="F23" s="225"/>
      <c r="G23" s="226"/>
      <c r="H23" s="227">
        <f t="shared" si="1"/>
        <v>0</v>
      </c>
      <c r="I23" s="182"/>
      <c r="J23" s="182"/>
    </row>
    <row r="24" spans="1:10" ht="11.25" customHeight="1" x14ac:dyDescent="0.2">
      <c r="A24" s="228" t="s">
        <v>282</v>
      </c>
      <c r="B24" s="224"/>
      <c r="C24" s="225"/>
      <c r="D24" s="225"/>
      <c r="E24" s="225"/>
      <c r="F24" s="225"/>
      <c r="G24" s="226"/>
      <c r="H24" s="227">
        <f t="shared" si="1"/>
        <v>0</v>
      </c>
      <c r="I24" s="182"/>
      <c r="J24" s="182"/>
    </row>
    <row r="25" spans="1:10" ht="11.25" customHeight="1" x14ac:dyDescent="0.2">
      <c r="A25" s="228" t="s">
        <v>283</v>
      </c>
      <c r="B25" s="224"/>
      <c r="C25" s="225"/>
      <c r="D25" s="225"/>
      <c r="E25" s="225"/>
      <c r="F25" s="225"/>
      <c r="G25" s="226"/>
      <c r="H25" s="227">
        <f t="shared" si="1"/>
        <v>0</v>
      </c>
      <c r="I25" s="182"/>
      <c r="J25" s="182"/>
    </row>
    <row r="26" spans="1:10" ht="11.25" customHeight="1" x14ac:dyDescent="0.2">
      <c r="A26" s="228" t="s">
        <v>284</v>
      </c>
      <c r="B26" s="224"/>
      <c r="C26" s="225"/>
      <c r="D26" s="225"/>
      <c r="E26" s="225"/>
      <c r="F26" s="225"/>
      <c r="G26" s="226"/>
      <c r="H26" s="227">
        <f t="shared" si="1"/>
        <v>0</v>
      </c>
      <c r="I26" s="182"/>
      <c r="J26" s="182"/>
    </row>
    <row r="27" spans="1:10" ht="11.25" customHeight="1" x14ac:dyDescent="0.2">
      <c r="A27" s="228" t="s">
        <v>285</v>
      </c>
      <c r="B27" s="224"/>
      <c r="C27" s="225"/>
      <c r="D27" s="225"/>
      <c r="E27" s="225"/>
      <c r="F27" s="225"/>
      <c r="G27" s="226"/>
      <c r="H27" s="227">
        <f t="shared" si="1"/>
        <v>0</v>
      </c>
      <c r="I27" s="182"/>
      <c r="J27" s="182"/>
    </row>
    <row r="28" spans="1:10" ht="11.25" customHeight="1" x14ac:dyDescent="0.2">
      <c r="A28" s="228" t="s">
        <v>286</v>
      </c>
      <c r="B28" s="224"/>
      <c r="C28" s="225"/>
      <c r="D28" s="225"/>
      <c r="E28" s="225"/>
      <c r="F28" s="225"/>
      <c r="G28" s="226"/>
      <c r="H28" s="227">
        <f t="shared" si="1"/>
        <v>0</v>
      </c>
      <c r="I28" s="182"/>
      <c r="J28" s="182"/>
    </row>
    <row r="29" spans="1:10" s="157" customFormat="1" ht="11.25" customHeight="1" x14ac:dyDescent="0.15">
      <c r="A29" s="229" t="s">
        <v>287</v>
      </c>
      <c r="B29" s="221">
        <f t="shared" ref="B29:J29" si="2">SUM(B30:B30)</f>
        <v>0</v>
      </c>
      <c r="C29" s="221">
        <f t="shared" si="2"/>
        <v>0</v>
      </c>
      <c r="D29" s="221">
        <f t="shared" si="2"/>
        <v>0</v>
      </c>
      <c r="E29" s="221">
        <f t="shared" si="2"/>
        <v>0</v>
      </c>
      <c r="F29" s="221">
        <f t="shared" si="2"/>
        <v>0</v>
      </c>
      <c r="G29" s="221">
        <f t="shared" si="2"/>
        <v>0</v>
      </c>
      <c r="H29" s="222">
        <f t="shared" si="2"/>
        <v>0</v>
      </c>
      <c r="I29" s="221">
        <f t="shared" si="2"/>
        <v>0</v>
      </c>
      <c r="J29" s="221">
        <f t="shared" si="2"/>
        <v>0</v>
      </c>
    </row>
    <row r="30" spans="1:10" s="157" customFormat="1" ht="11.25" customHeight="1" x14ac:dyDescent="0.15">
      <c r="A30" s="230" t="s">
        <v>288</v>
      </c>
      <c r="B30" s="231"/>
      <c r="C30" s="231"/>
      <c r="D30" s="232"/>
      <c r="E30" s="232"/>
      <c r="F30" s="232"/>
      <c r="G30" s="233"/>
      <c r="H30" s="234"/>
      <c r="I30" s="182"/>
      <c r="J30" s="182"/>
    </row>
    <row r="31" spans="1:10" s="157" customFormat="1" ht="11.25" customHeight="1" x14ac:dyDescent="0.15">
      <c r="A31" s="235" t="s">
        <v>289</v>
      </c>
      <c r="B31" s="236">
        <f t="shared" ref="B31:J31" si="3">+B15+B29</f>
        <v>1509720.13</v>
      </c>
      <c r="C31" s="236">
        <f t="shared" si="3"/>
        <v>0</v>
      </c>
      <c r="D31" s="236">
        <f t="shared" si="3"/>
        <v>1867124.04</v>
      </c>
      <c r="E31" s="236">
        <f t="shared" si="3"/>
        <v>0</v>
      </c>
      <c r="F31" s="236">
        <f t="shared" si="3"/>
        <v>0</v>
      </c>
      <c r="G31" s="236">
        <f t="shared" si="3"/>
        <v>1509720.13</v>
      </c>
      <c r="H31" s="237">
        <f t="shared" si="3"/>
        <v>-1867124.04</v>
      </c>
      <c r="I31" s="236">
        <f t="shared" si="3"/>
        <v>0</v>
      </c>
      <c r="J31" s="236">
        <f t="shared" si="3"/>
        <v>0</v>
      </c>
    </row>
    <row r="32" spans="1:10" ht="11.25" customHeight="1" x14ac:dyDescent="0.2">
      <c r="A32" s="380" t="s">
        <v>58</v>
      </c>
      <c r="B32" s="380"/>
      <c r="C32" s="380"/>
      <c r="D32" s="380"/>
      <c r="E32" s="380"/>
      <c r="F32" s="380"/>
      <c r="G32" s="380"/>
      <c r="H32" s="380"/>
      <c r="I32" s="380"/>
      <c r="J32" s="380"/>
    </row>
    <row r="33" spans="1:10" ht="11.25" customHeight="1" x14ac:dyDescent="0.2">
      <c r="A33" s="381" t="s">
        <v>60</v>
      </c>
      <c r="B33" s="381"/>
      <c r="C33" s="381"/>
      <c r="D33" s="381"/>
      <c r="E33" s="381"/>
      <c r="F33" s="381"/>
      <c r="G33" s="381"/>
      <c r="H33" s="381"/>
      <c r="I33" s="381"/>
      <c r="J33" s="381"/>
    </row>
    <row r="34" spans="1:10" ht="14.25" customHeight="1" x14ac:dyDescent="0.2">
      <c r="A34" s="238" t="s">
        <v>290</v>
      </c>
      <c r="B34" s="239"/>
      <c r="C34" s="70"/>
      <c r="D34" s="70"/>
      <c r="E34" s="70"/>
      <c r="F34" s="70"/>
      <c r="G34" s="70"/>
      <c r="H34" s="70"/>
    </row>
  </sheetData>
  <sheetProtection password="C236" sheet="1"/>
  <mergeCells count="21">
    <mergeCell ref="A32:J32"/>
    <mergeCell ref="A33:J33"/>
    <mergeCell ref="G11:G13"/>
    <mergeCell ref="H11:H13"/>
    <mergeCell ref="I11:I14"/>
    <mergeCell ref="J11:J14"/>
    <mergeCell ref="A8:J8"/>
    <mergeCell ref="A9:H9"/>
    <mergeCell ref="A10:C10"/>
    <mergeCell ref="A11:A14"/>
    <mergeCell ref="B11:B13"/>
    <mergeCell ref="C11:F11"/>
    <mergeCell ref="C12:D12"/>
    <mergeCell ref="E12:E13"/>
    <mergeCell ref="F12:F13"/>
    <mergeCell ref="A1:H1"/>
    <mergeCell ref="A2:H2"/>
    <mergeCell ref="A3:J3"/>
    <mergeCell ref="A4:J4"/>
    <mergeCell ref="A6:H6"/>
    <mergeCell ref="A7:H7"/>
  </mergeCells>
  <phoneticPr fontId="23" type="noConversion"/>
  <printOptions horizontalCentered="1" verticalCentered="1"/>
  <pageMargins left="0" right="0" top="0" bottom="0" header="0.51180555555555551" footer="0.51180555555555551"/>
  <pageSetup paperSize="9" firstPageNumber="0" orientation="landscape"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zoomScale="110" zoomScaleNormal="110" zoomScaleSheetLayoutView="100" workbookViewId="0">
      <selection sqref="A1:H1"/>
    </sheetView>
  </sheetViews>
  <sheetFormatPr defaultRowHeight="11.25" customHeight="1" x14ac:dyDescent="0.2"/>
  <cols>
    <col min="1" max="1" width="54" style="88" customWidth="1"/>
    <col min="2" max="2" width="16.5703125" style="88" customWidth="1"/>
    <col min="3" max="3" width="17" style="88" customWidth="1"/>
    <col min="4" max="4" width="15.7109375" style="88" customWidth="1"/>
    <col min="5" max="5" width="17" style="88" customWidth="1"/>
    <col min="6" max="6" width="16.28515625" style="88" customWidth="1"/>
    <col min="7" max="7" width="14" style="88" customWidth="1"/>
    <col min="8" max="8" width="19.7109375" style="88" customWidth="1"/>
    <col min="9" max="9" width="14.7109375" style="88" customWidth="1"/>
    <col min="10" max="10" width="16.5703125" style="88" customWidth="1"/>
    <col min="11" max="16384" width="9.140625" style="88"/>
  </cols>
  <sheetData>
    <row r="1" spans="1:10" ht="15.75" customHeight="1" x14ac:dyDescent="0.25">
      <c r="A1" s="371" t="s">
        <v>291</v>
      </c>
      <c r="B1" s="371"/>
      <c r="C1" s="371"/>
      <c r="D1" s="371"/>
      <c r="E1" s="371"/>
      <c r="F1" s="371"/>
      <c r="G1" s="371"/>
      <c r="H1" s="371"/>
    </row>
    <row r="2" spans="1:10" ht="11.25" customHeight="1" x14ac:dyDescent="0.2">
      <c r="A2" s="372"/>
      <c r="B2" s="372"/>
      <c r="C2" s="372"/>
      <c r="D2" s="372"/>
      <c r="E2" s="372"/>
      <c r="F2" s="372"/>
      <c r="G2" s="372"/>
      <c r="H2" s="372"/>
    </row>
    <row r="3" spans="1:10" ht="11.25" customHeight="1" x14ac:dyDescent="0.2">
      <c r="A3" s="373" t="str">
        <f>+'Informações Iniciais'!A1</f>
        <v>ESTADO DO MARANHO - MUNICIPIO DE DAVINOPOLIS</v>
      </c>
      <c r="B3" s="373"/>
      <c r="C3" s="373"/>
      <c r="D3" s="373"/>
      <c r="E3" s="373"/>
      <c r="F3" s="373"/>
      <c r="G3" s="373"/>
      <c r="H3" s="373"/>
      <c r="I3" s="373"/>
      <c r="J3" s="373"/>
    </row>
    <row r="4" spans="1:10" ht="11.25" customHeight="1" x14ac:dyDescent="0.2">
      <c r="A4" s="383" t="s">
        <v>292</v>
      </c>
      <c r="B4" s="383"/>
      <c r="C4" s="383"/>
      <c r="D4" s="383"/>
      <c r="E4" s="383"/>
      <c r="F4" s="383"/>
      <c r="G4" s="383"/>
      <c r="H4" s="383"/>
      <c r="I4" s="383"/>
      <c r="J4" s="383"/>
    </row>
    <row r="5" spans="1:10" ht="11.25" customHeight="1" x14ac:dyDescent="0.2">
      <c r="A5" s="158" t="s">
        <v>1</v>
      </c>
      <c r="B5" s="158"/>
      <c r="C5" s="158"/>
      <c r="D5" s="158"/>
      <c r="E5" s="158"/>
      <c r="F5" s="158"/>
      <c r="G5" s="158"/>
      <c r="H5" s="158"/>
    </row>
    <row r="6" spans="1:10" ht="11.25" customHeight="1" x14ac:dyDescent="0.2">
      <c r="A6" s="374" t="s">
        <v>255</v>
      </c>
      <c r="B6" s="374"/>
      <c r="C6" s="374"/>
      <c r="D6" s="374"/>
      <c r="E6" s="374"/>
      <c r="F6" s="374"/>
      <c r="G6" s="374"/>
      <c r="H6" s="374"/>
    </row>
    <row r="7" spans="1:10" ht="11.25" customHeight="1" x14ac:dyDescent="0.2">
      <c r="A7" s="373" t="str">
        <f>+'Informações Iniciais'!A5</f>
        <v>2º Semestre de 2017</v>
      </c>
      <c r="B7" s="373"/>
      <c r="C7" s="373"/>
      <c r="D7" s="373"/>
      <c r="E7" s="373"/>
      <c r="F7" s="373"/>
      <c r="G7" s="373"/>
      <c r="H7" s="373"/>
      <c r="I7" s="373"/>
      <c r="J7" s="373"/>
    </row>
    <row r="8" spans="1:10" ht="11.25" customHeight="1" x14ac:dyDescent="0.2">
      <c r="A8" s="376"/>
      <c r="B8" s="376"/>
      <c r="C8" s="376"/>
      <c r="D8" s="376"/>
      <c r="E8" s="376"/>
      <c r="F8" s="376"/>
      <c r="G8" s="376"/>
      <c r="H8" s="376"/>
    </row>
    <row r="9" spans="1:10" ht="11.25" customHeight="1" x14ac:dyDescent="0.2">
      <c r="A9" s="377" t="s">
        <v>256</v>
      </c>
      <c r="B9" s="377"/>
      <c r="C9" s="377"/>
      <c r="D9" s="212"/>
      <c r="E9" s="212"/>
      <c r="F9" s="212"/>
      <c r="J9" s="213">
        <v>1</v>
      </c>
    </row>
    <row r="10" spans="1:10" ht="21.95" customHeight="1" x14ac:dyDescent="0.2">
      <c r="A10" s="378" t="s">
        <v>257</v>
      </c>
      <c r="B10" s="379" t="s">
        <v>258</v>
      </c>
      <c r="C10" s="341" t="s">
        <v>259</v>
      </c>
      <c r="D10" s="341"/>
      <c r="E10" s="341"/>
      <c r="F10" s="341"/>
      <c r="G10" s="379" t="s">
        <v>260</v>
      </c>
      <c r="H10" s="382" t="s">
        <v>261</v>
      </c>
      <c r="I10" s="341" t="s">
        <v>262</v>
      </c>
      <c r="J10" s="341" t="s">
        <v>263</v>
      </c>
    </row>
    <row r="11" spans="1:10" ht="33.950000000000003" customHeight="1" x14ac:dyDescent="0.2">
      <c r="A11" s="378"/>
      <c r="B11" s="379"/>
      <c r="C11" s="341" t="s">
        <v>264</v>
      </c>
      <c r="D11" s="341"/>
      <c r="E11" s="379" t="s">
        <v>265</v>
      </c>
      <c r="F11" s="379" t="s">
        <v>266</v>
      </c>
      <c r="G11" s="379"/>
      <c r="H11" s="382"/>
      <c r="I11" s="341"/>
      <c r="J11" s="341"/>
    </row>
    <row r="12" spans="1:10" ht="33.950000000000003" customHeight="1" x14ac:dyDescent="0.2">
      <c r="A12" s="378"/>
      <c r="B12" s="379"/>
      <c r="C12" s="215" t="s">
        <v>267</v>
      </c>
      <c r="D12" s="215" t="s">
        <v>268</v>
      </c>
      <c r="E12" s="379"/>
      <c r="F12" s="379"/>
      <c r="G12" s="379"/>
      <c r="H12" s="382"/>
      <c r="I12" s="341"/>
      <c r="J12" s="341"/>
    </row>
    <row r="13" spans="1:10" ht="15.75" customHeight="1" x14ac:dyDescent="0.2">
      <c r="A13" s="378"/>
      <c r="B13" s="216" t="s">
        <v>34</v>
      </c>
      <c r="C13" s="217" t="s">
        <v>35</v>
      </c>
      <c r="D13" s="217" t="s">
        <v>269</v>
      </c>
      <c r="E13" s="217" t="s">
        <v>270</v>
      </c>
      <c r="F13" s="218" t="s">
        <v>271</v>
      </c>
      <c r="G13" s="219" t="s">
        <v>80</v>
      </c>
      <c r="H13" s="214" t="s">
        <v>272</v>
      </c>
      <c r="I13" s="341"/>
      <c r="J13" s="341"/>
    </row>
    <row r="14" spans="1:10" ht="11.25" customHeight="1" x14ac:dyDescent="0.2">
      <c r="A14" s="220" t="s">
        <v>293</v>
      </c>
      <c r="B14" s="221">
        <f t="shared" ref="B14:J14" si="0">SUM(B15:B24)</f>
        <v>0</v>
      </c>
      <c r="C14" s="221">
        <f t="shared" si="0"/>
        <v>0</v>
      </c>
      <c r="D14" s="221">
        <f t="shared" si="0"/>
        <v>0</v>
      </c>
      <c r="E14" s="221">
        <f t="shared" si="0"/>
        <v>0</v>
      </c>
      <c r="F14" s="221">
        <f t="shared" si="0"/>
        <v>0</v>
      </c>
      <c r="G14" s="221">
        <f t="shared" si="0"/>
        <v>0</v>
      </c>
      <c r="H14" s="222">
        <f t="shared" si="0"/>
        <v>0</v>
      </c>
      <c r="I14" s="221">
        <f t="shared" si="0"/>
        <v>0</v>
      </c>
      <c r="J14" s="221">
        <f t="shared" si="0"/>
        <v>0</v>
      </c>
    </row>
    <row r="15" spans="1:10" ht="11.25" customHeight="1" x14ac:dyDescent="0.2">
      <c r="A15" s="240" t="s">
        <v>274</v>
      </c>
      <c r="B15" s="224"/>
      <c r="C15" s="225"/>
      <c r="D15" s="225"/>
      <c r="E15" s="225"/>
      <c r="F15" s="225"/>
      <c r="G15" s="226"/>
      <c r="H15" s="227">
        <f t="shared" ref="H15:H24" si="1">+B15-C15-D15-E15-F15-G15</f>
        <v>0</v>
      </c>
      <c r="I15" s="182"/>
      <c r="J15" s="182"/>
    </row>
    <row r="16" spans="1:10" ht="11.25" customHeight="1" x14ac:dyDescent="0.2">
      <c r="A16" s="241" t="s">
        <v>275</v>
      </c>
      <c r="B16" s="224"/>
      <c r="C16" s="225"/>
      <c r="D16" s="225"/>
      <c r="E16" s="225"/>
      <c r="F16" s="225"/>
      <c r="G16" s="226"/>
      <c r="H16" s="227">
        <f t="shared" si="1"/>
        <v>0</v>
      </c>
      <c r="I16" s="182"/>
      <c r="J16" s="182"/>
    </row>
    <row r="17" spans="1:10" ht="11.25" customHeight="1" x14ac:dyDescent="0.2">
      <c r="A17" s="241" t="s">
        <v>276</v>
      </c>
      <c r="B17" s="224"/>
      <c r="C17" s="225"/>
      <c r="D17" s="225"/>
      <c r="E17" s="225"/>
      <c r="F17" s="225"/>
      <c r="G17" s="226"/>
      <c r="H17" s="227">
        <f t="shared" si="1"/>
        <v>0</v>
      </c>
      <c r="I17" s="182"/>
      <c r="J17" s="182"/>
    </row>
    <row r="18" spans="1:10" ht="11.25" customHeight="1" x14ac:dyDescent="0.2">
      <c r="A18" s="241" t="s">
        <v>277</v>
      </c>
      <c r="B18" s="224"/>
      <c r="C18" s="225"/>
      <c r="D18" s="225"/>
      <c r="E18" s="225"/>
      <c r="F18" s="225"/>
      <c r="G18" s="226"/>
      <c r="H18" s="227">
        <f t="shared" si="1"/>
        <v>0</v>
      </c>
      <c r="I18" s="182"/>
      <c r="J18" s="182"/>
    </row>
    <row r="19" spans="1:10" ht="11.25" customHeight="1" x14ac:dyDescent="0.2">
      <c r="A19" s="228" t="s">
        <v>278</v>
      </c>
      <c r="B19" s="224"/>
      <c r="C19" s="225"/>
      <c r="D19" s="225"/>
      <c r="E19" s="225"/>
      <c r="F19" s="225"/>
      <c r="G19" s="226"/>
      <c r="H19" s="227">
        <f t="shared" si="1"/>
        <v>0</v>
      </c>
      <c r="I19" s="182"/>
      <c r="J19" s="182"/>
    </row>
    <row r="20" spans="1:10" ht="11.25" customHeight="1" x14ac:dyDescent="0.2">
      <c r="A20" s="241" t="s">
        <v>279</v>
      </c>
      <c r="B20" s="224"/>
      <c r="C20" s="225"/>
      <c r="D20" s="225"/>
      <c r="E20" s="225"/>
      <c r="F20" s="225"/>
      <c r="G20" s="226"/>
      <c r="H20" s="227">
        <f t="shared" si="1"/>
        <v>0</v>
      </c>
      <c r="I20" s="182"/>
      <c r="J20" s="182"/>
    </row>
    <row r="21" spans="1:10" ht="11.25" customHeight="1" x14ac:dyDescent="0.2">
      <c r="A21" s="241" t="s">
        <v>280</v>
      </c>
      <c r="B21" s="224"/>
      <c r="C21" s="225"/>
      <c r="D21" s="225"/>
      <c r="E21" s="225"/>
      <c r="F21" s="225"/>
      <c r="G21" s="226"/>
      <c r="H21" s="227">
        <f t="shared" si="1"/>
        <v>0</v>
      </c>
      <c r="I21" s="182"/>
      <c r="J21" s="182"/>
    </row>
    <row r="22" spans="1:10" ht="11.25" customHeight="1" x14ac:dyDescent="0.2">
      <c r="A22" s="241" t="s">
        <v>284</v>
      </c>
      <c r="B22" s="224"/>
      <c r="C22" s="225"/>
      <c r="D22" s="225"/>
      <c r="E22" s="225"/>
      <c r="F22" s="225"/>
      <c r="G22" s="226"/>
      <c r="H22" s="227">
        <f t="shared" si="1"/>
        <v>0</v>
      </c>
      <c r="I22" s="182"/>
      <c r="J22" s="182"/>
    </row>
    <row r="23" spans="1:10" ht="11.25" customHeight="1" x14ac:dyDescent="0.2">
      <c r="A23" s="241" t="s">
        <v>285</v>
      </c>
      <c r="B23" s="224"/>
      <c r="C23" s="225"/>
      <c r="D23" s="225"/>
      <c r="E23" s="225"/>
      <c r="F23" s="225"/>
      <c r="G23" s="226"/>
      <c r="H23" s="227">
        <f t="shared" si="1"/>
        <v>0</v>
      </c>
      <c r="I23" s="182"/>
      <c r="J23" s="182"/>
    </row>
    <row r="24" spans="1:10" ht="11.25" customHeight="1" x14ac:dyDescent="0.2">
      <c r="A24" s="241" t="s">
        <v>286</v>
      </c>
      <c r="B24" s="224"/>
      <c r="C24" s="225"/>
      <c r="D24" s="225"/>
      <c r="E24" s="225"/>
      <c r="F24" s="225"/>
      <c r="G24" s="226"/>
      <c r="H24" s="227">
        <f t="shared" si="1"/>
        <v>0</v>
      </c>
      <c r="I24" s="182"/>
      <c r="J24" s="182"/>
    </row>
    <row r="25" spans="1:10" s="157" customFormat="1" ht="11.25" customHeight="1" x14ac:dyDescent="0.15">
      <c r="A25" s="229" t="s">
        <v>294</v>
      </c>
      <c r="B25" s="221">
        <f t="shared" ref="B25:J25" si="2">SUM(B26:B26)</f>
        <v>0</v>
      </c>
      <c r="C25" s="221">
        <f t="shared" si="2"/>
        <v>0</v>
      </c>
      <c r="D25" s="221">
        <f t="shared" si="2"/>
        <v>0</v>
      </c>
      <c r="E25" s="221">
        <f t="shared" si="2"/>
        <v>0</v>
      </c>
      <c r="F25" s="221">
        <f t="shared" si="2"/>
        <v>0</v>
      </c>
      <c r="G25" s="221">
        <f t="shared" si="2"/>
        <v>0</v>
      </c>
      <c r="H25" s="222">
        <f t="shared" si="2"/>
        <v>0</v>
      </c>
      <c r="I25" s="221">
        <f t="shared" si="2"/>
        <v>0</v>
      </c>
      <c r="J25" s="221">
        <f t="shared" si="2"/>
        <v>0</v>
      </c>
    </row>
    <row r="26" spans="1:10" s="157" customFormat="1" ht="11.25" customHeight="1" x14ac:dyDescent="0.15">
      <c r="A26" s="230" t="s">
        <v>288</v>
      </c>
      <c r="B26" s="231"/>
      <c r="C26" s="231"/>
      <c r="D26" s="231"/>
      <c r="E26" s="231"/>
      <c r="F26" s="231"/>
      <c r="G26" s="231"/>
      <c r="H26" s="231"/>
      <c r="I26" s="231"/>
      <c r="J26" s="231"/>
    </row>
    <row r="27" spans="1:10" s="157" customFormat="1" ht="11.25" customHeight="1" x14ac:dyDescent="0.15">
      <c r="A27" s="229" t="s">
        <v>295</v>
      </c>
      <c r="B27" s="221">
        <f t="shared" ref="B27:J27" si="3">SUM(B28:B28)</f>
        <v>0</v>
      </c>
      <c r="C27" s="221">
        <f t="shared" si="3"/>
        <v>0</v>
      </c>
      <c r="D27" s="221">
        <f t="shared" si="3"/>
        <v>0</v>
      </c>
      <c r="E27" s="221">
        <f t="shared" si="3"/>
        <v>0</v>
      </c>
      <c r="F27" s="221">
        <f t="shared" si="3"/>
        <v>0</v>
      </c>
      <c r="G27" s="221">
        <f t="shared" si="3"/>
        <v>0</v>
      </c>
      <c r="H27" s="222">
        <f t="shared" si="3"/>
        <v>0</v>
      </c>
      <c r="I27" s="221">
        <f t="shared" si="3"/>
        <v>0</v>
      </c>
      <c r="J27" s="221">
        <f t="shared" si="3"/>
        <v>0</v>
      </c>
    </row>
    <row r="28" spans="1:10" s="157" customFormat="1" ht="11.25" customHeight="1" x14ac:dyDescent="0.15">
      <c r="A28" s="230" t="s">
        <v>296</v>
      </c>
      <c r="B28" s="231"/>
      <c r="C28" s="182"/>
      <c r="D28" s="182"/>
      <c r="E28" s="182"/>
      <c r="F28" s="182"/>
      <c r="G28" s="182"/>
      <c r="H28" s="182"/>
      <c r="I28" s="182"/>
      <c r="J28" s="182"/>
    </row>
    <row r="29" spans="1:10" s="157" customFormat="1" ht="11.25" customHeight="1" x14ac:dyDescent="0.15">
      <c r="A29" s="235" t="s">
        <v>297</v>
      </c>
      <c r="B29" s="236">
        <f t="shared" ref="B29:J29" si="4">+B14+B25+B27</f>
        <v>0</v>
      </c>
      <c r="C29" s="236">
        <f t="shared" si="4"/>
        <v>0</v>
      </c>
      <c r="D29" s="236">
        <f t="shared" si="4"/>
        <v>0</v>
      </c>
      <c r="E29" s="236">
        <f t="shared" si="4"/>
        <v>0</v>
      </c>
      <c r="F29" s="236">
        <f t="shared" si="4"/>
        <v>0</v>
      </c>
      <c r="G29" s="236">
        <f t="shared" si="4"/>
        <v>0</v>
      </c>
      <c r="H29" s="236">
        <f t="shared" si="4"/>
        <v>0</v>
      </c>
      <c r="I29" s="236">
        <f t="shared" si="4"/>
        <v>0</v>
      </c>
      <c r="J29" s="236">
        <f t="shared" si="4"/>
        <v>0</v>
      </c>
    </row>
    <row r="30" spans="1:10" ht="11.25" customHeight="1" x14ac:dyDescent="0.2">
      <c r="A30" s="384" t="s">
        <v>58</v>
      </c>
      <c r="B30" s="384"/>
      <c r="C30" s="384"/>
      <c r="D30" s="384"/>
      <c r="E30" s="384"/>
      <c r="F30" s="384"/>
      <c r="G30" s="384"/>
      <c r="H30" s="384"/>
      <c r="I30" s="384"/>
      <c r="J30" s="384"/>
    </row>
    <row r="31" spans="1:10" ht="11.25" customHeight="1" x14ac:dyDescent="0.2">
      <c r="A31" s="385" t="s">
        <v>60</v>
      </c>
      <c r="B31" s="385"/>
      <c r="C31" s="385"/>
      <c r="D31" s="385"/>
      <c r="E31" s="385"/>
      <c r="F31" s="385"/>
      <c r="G31" s="385"/>
      <c r="H31" s="385"/>
      <c r="I31" s="385"/>
      <c r="J31" s="385"/>
    </row>
  </sheetData>
  <sheetProtection password="C236" sheet="1"/>
  <mergeCells count="20">
    <mergeCell ref="A30:J30"/>
    <mergeCell ref="A31:J31"/>
    <mergeCell ref="H10:H12"/>
    <mergeCell ref="I10:I13"/>
    <mergeCell ref="J10:J13"/>
    <mergeCell ref="C11:D11"/>
    <mergeCell ref="E11:E12"/>
    <mergeCell ref="F11:F12"/>
    <mergeCell ref="A10:A13"/>
    <mergeCell ref="B10:B12"/>
    <mergeCell ref="A1:H1"/>
    <mergeCell ref="A2:H2"/>
    <mergeCell ref="A3:J3"/>
    <mergeCell ref="A4:J4"/>
    <mergeCell ref="C10:F10"/>
    <mergeCell ref="G10:G12"/>
    <mergeCell ref="A6:H6"/>
    <mergeCell ref="A7:J7"/>
    <mergeCell ref="A8:H8"/>
    <mergeCell ref="A9:C9"/>
  </mergeCells>
  <phoneticPr fontId="23" type="noConversion"/>
  <pageMargins left="0.75" right="0.75" top="1" bottom="1"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6"/>
  <sheetViews>
    <sheetView showGridLines="0" zoomScale="110" zoomScaleNormal="110" workbookViewId="0">
      <selection activeCell="A36" sqref="A36:C36"/>
    </sheetView>
  </sheetViews>
  <sheetFormatPr defaultRowHeight="11.25" customHeight="1" x14ac:dyDescent="0.2"/>
  <cols>
    <col min="1" max="1" width="63.140625" style="59" customWidth="1"/>
    <col min="2" max="2" width="32.5703125" style="59" customWidth="1"/>
    <col min="3" max="3" width="40.5703125" style="59" customWidth="1"/>
    <col min="4" max="16384" width="9.140625" style="59"/>
  </cols>
  <sheetData>
    <row r="1" spans="1:3" ht="15.75" customHeight="1" x14ac:dyDescent="0.25">
      <c r="A1" s="156" t="s">
        <v>298</v>
      </c>
    </row>
    <row r="2" spans="1:3" ht="11.25" customHeight="1" x14ac:dyDescent="0.2">
      <c r="A2" s="157"/>
    </row>
    <row r="3" spans="1:3" ht="11.25" customHeight="1" x14ac:dyDescent="0.2">
      <c r="A3" s="320" t="str">
        <f>+'Informações Iniciais'!A1</f>
        <v>ESTADO DO MARANHO - MUNICIPIO DE DAVINOPOLIS</v>
      </c>
      <c r="B3" s="320"/>
      <c r="C3" s="320"/>
    </row>
    <row r="4" spans="1:3" ht="11.25" customHeight="1" x14ac:dyDescent="0.2">
      <c r="A4" s="320" t="str">
        <f>+'Informações Iniciais'!A2</f>
        <v>&lt;IDENTIFICAÇÃO DO ÓRGÃO, QUANDO O DEMONSTRATIVO FOR ESPECÍFICO DE UM ÓRGÃO&gt;</v>
      </c>
      <c r="B4" s="320"/>
      <c r="C4" s="320"/>
    </row>
    <row r="5" spans="1:3" ht="11.25" customHeight="1" x14ac:dyDescent="0.2">
      <c r="A5" s="320" t="s">
        <v>1</v>
      </c>
      <c r="B5" s="320"/>
      <c r="C5" s="320"/>
    </row>
    <row r="6" spans="1:3" s="60" customFormat="1" ht="11.25" customHeight="1" x14ac:dyDescent="0.15">
      <c r="A6" s="321" t="s">
        <v>299</v>
      </c>
      <c r="B6" s="321"/>
      <c r="C6" s="321"/>
    </row>
    <row r="7" spans="1:3" s="60" customFormat="1" ht="11.25" customHeight="1" x14ac:dyDescent="0.2">
      <c r="A7" s="320" t="s">
        <v>25</v>
      </c>
      <c r="B7" s="320"/>
      <c r="C7" s="320"/>
    </row>
    <row r="8" spans="1:3" s="60" customFormat="1" ht="11.25" customHeight="1" x14ac:dyDescent="0.2">
      <c r="A8" s="320" t="str">
        <f>+'Informações Iniciais'!A5</f>
        <v>2º Semestre de 2017</v>
      </c>
      <c r="B8" s="320"/>
      <c r="C8" s="320"/>
    </row>
    <row r="9" spans="1:3" ht="11.25" customHeight="1" x14ac:dyDescent="0.2">
      <c r="A9" s="2"/>
      <c r="B9" s="2"/>
      <c r="C9" s="2"/>
    </row>
    <row r="10" spans="1:3" ht="11.25" customHeight="1" x14ac:dyDescent="0.2">
      <c r="A10" s="59" t="s">
        <v>300</v>
      </c>
      <c r="C10" s="62">
        <v>1</v>
      </c>
    </row>
    <row r="11" spans="1:3" ht="11.25" customHeight="1" x14ac:dyDescent="0.2">
      <c r="A11" s="242" t="s">
        <v>301</v>
      </c>
      <c r="B11" s="386" t="s">
        <v>302</v>
      </c>
      <c r="C11" s="386"/>
    </row>
    <row r="12" spans="1:3" ht="11.25" customHeight="1" x14ac:dyDescent="0.2">
      <c r="A12" s="132" t="s">
        <v>303</v>
      </c>
      <c r="B12" s="387">
        <f>+'Anexo 1 - 12M Pessoal'!F30</f>
        <v>24799494.91</v>
      </c>
      <c r="C12" s="387"/>
    </row>
    <row r="13" spans="1:3" ht="11.25" customHeight="1" x14ac:dyDescent="0.2">
      <c r="C13" s="62"/>
    </row>
    <row r="14" spans="1:3" ht="11.25" customHeight="1" x14ac:dyDescent="0.2">
      <c r="A14" s="244" t="s">
        <v>28</v>
      </c>
      <c r="B14" s="162" t="s">
        <v>48</v>
      </c>
      <c r="C14" s="243" t="s">
        <v>49</v>
      </c>
    </row>
    <row r="15" spans="1:3" ht="11.25" customHeight="1" x14ac:dyDescent="0.2">
      <c r="A15" s="245" t="s">
        <v>304</v>
      </c>
      <c r="B15" s="75">
        <f>'Anexo 1 - Pessoal'!F33</f>
        <v>17054690.900000002</v>
      </c>
      <c r="C15" s="279">
        <f>IF(B$12="",0,IF(B$12=0,0,+B15/B$12))</f>
        <v>0.68770315532204529</v>
      </c>
    </row>
    <row r="16" spans="1:3" ht="11.25" customHeight="1" x14ac:dyDescent="0.2">
      <c r="A16" s="245" t="s">
        <v>305</v>
      </c>
      <c r="B16" s="75">
        <f>'Anexo 1 - Pessoal'!F34</f>
        <v>13391727.251400001</v>
      </c>
      <c r="C16" s="279">
        <v>0.54</v>
      </c>
    </row>
    <row r="17" spans="1:3" ht="11.25" customHeight="1" x14ac:dyDescent="0.2">
      <c r="A17" s="248" t="s">
        <v>306</v>
      </c>
      <c r="B17" s="75">
        <f>'Anexo 1 - Pessoal'!F35</f>
        <v>12722140.888830001</v>
      </c>
      <c r="C17" s="280">
        <v>0.51300000000000001</v>
      </c>
    </row>
    <row r="18" spans="1:3" ht="11.25" customHeight="1" x14ac:dyDescent="0.2">
      <c r="A18" s="70"/>
      <c r="B18" s="70"/>
      <c r="C18" s="70"/>
    </row>
    <row r="19" spans="1:3" ht="11.25" customHeight="1" x14ac:dyDescent="0.2">
      <c r="A19" s="244" t="s">
        <v>116</v>
      </c>
      <c r="B19" s="162" t="s">
        <v>48</v>
      </c>
      <c r="C19" s="243" t="s">
        <v>49</v>
      </c>
    </row>
    <row r="20" spans="1:3" ht="11.25" customHeight="1" x14ac:dyDescent="0.2">
      <c r="A20" s="245" t="s">
        <v>307</v>
      </c>
      <c r="B20" s="75">
        <v>2226490.71</v>
      </c>
      <c r="C20" s="247">
        <f>IF(B$12="",0,IF(B$12=0,0,+B20/B$12))</f>
        <v>8.9779679710420363E-2</v>
      </c>
    </row>
    <row r="21" spans="1:3" ht="11.25" customHeight="1" x14ac:dyDescent="0.2">
      <c r="A21" s="248" t="s">
        <v>308</v>
      </c>
      <c r="B21" s="291">
        <v>29759393.890000001</v>
      </c>
      <c r="C21" s="249">
        <f>IF(B$12="",0,IF(B$12=0,0,+B21/B$12))</f>
        <v>1.1999999999193531</v>
      </c>
    </row>
    <row r="22" spans="1:3" ht="11.25" customHeight="1" x14ac:dyDescent="0.2">
      <c r="A22" s="70"/>
      <c r="B22" s="70"/>
      <c r="C22" s="70"/>
    </row>
    <row r="23" spans="1:3" ht="11.25" customHeight="1" x14ac:dyDescent="0.2">
      <c r="A23" s="244" t="s">
        <v>309</v>
      </c>
      <c r="B23" s="162" t="s">
        <v>48</v>
      </c>
      <c r="C23" s="243" t="s">
        <v>49</v>
      </c>
    </row>
    <row r="24" spans="1:3" ht="11.25" customHeight="1" x14ac:dyDescent="0.2">
      <c r="A24" s="245" t="s">
        <v>310</v>
      </c>
      <c r="B24" s="246"/>
      <c r="C24" s="247">
        <f>IF(B$12="",0,IF(B$12=0,0,+B24/B$12))</f>
        <v>0</v>
      </c>
    </row>
    <row r="25" spans="1:3" ht="11.25" customHeight="1" x14ac:dyDescent="0.2">
      <c r="A25" s="248" t="s">
        <v>308</v>
      </c>
      <c r="B25" s="291">
        <v>5455888.8799999999</v>
      </c>
      <c r="C25" s="249">
        <f>IF(B$12="",0,IF(B$12=0,0,+B25/B$12))</f>
        <v>0.21999999999193531</v>
      </c>
    </row>
    <row r="26" spans="1:3" ht="11.25" customHeight="1" x14ac:dyDescent="0.2">
      <c r="A26" s="70"/>
      <c r="B26" s="70"/>
      <c r="C26" s="70"/>
    </row>
    <row r="27" spans="1:3" ht="11.25" customHeight="1" x14ac:dyDescent="0.2">
      <c r="A27" s="244" t="s">
        <v>223</v>
      </c>
      <c r="B27" s="162" t="s">
        <v>48</v>
      </c>
      <c r="C27" s="243" t="s">
        <v>49</v>
      </c>
    </row>
    <row r="28" spans="1:3" ht="11.25" customHeight="1" x14ac:dyDescent="0.2">
      <c r="A28" s="245" t="s">
        <v>311</v>
      </c>
      <c r="B28" s="246"/>
      <c r="C28" s="247">
        <f>IF(B$12="",0,IF(B$12=0,0,+B28/B$12))</f>
        <v>0</v>
      </c>
    </row>
    <row r="29" spans="1:3" ht="11.25" customHeight="1" x14ac:dyDescent="0.2">
      <c r="A29" s="245" t="s">
        <v>312</v>
      </c>
      <c r="B29" s="246"/>
      <c r="C29" s="247">
        <f>IF(B$12="",0,IF(B$12=0,0,+B29/B$12))</f>
        <v>0</v>
      </c>
    </row>
    <row r="30" spans="1:3" ht="11.25" customHeight="1" x14ac:dyDescent="0.2">
      <c r="A30" s="245" t="s">
        <v>313</v>
      </c>
      <c r="B30" s="75">
        <v>3967919.19</v>
      </c>
      <c r="C30" s="247">
        <f>IF(B$12="",0,IF(B$12=0,0,+B30/B$12))</f>
        <v>0.16000000017742297</v>
      </c>
    </row>
    <row r="31" spans="1:3" ht="11.25" customHeight="1" x14ac:dyDescent="0.2">
      <c r="A31" s="248" t="s">
        <v>314</v>
      </c>
      <c r="B31" s="291">
        <v>1735124.14</v>
      </c>
      <c r="C31" s="249">
        <f>IF(B$12="",0,IF(B$12=0,0,+B31/B$12))</f>
        <v>6.996610803151232E-2</v>
      </c>
    </row>
    <row r="32" spans="1:3" ht="11.25" customHeight="1" x14ac:dyDescent="0.2">
      <c r="A32" s="70"/>
      <c r="B32" s="70"/>
      <c r="C32" s="70"/>
    </row>
    <row r="33" spans="1:4" ht="11.25" customHeight="1" x14ac:dyDescent="0.2">
      <c r="A33" s="323" t="s">
        <v>315</v>
      </c>
      <c r="B33" s="388" t="s">
        <v>316</v>
      </c>
      <c r="C33" s="388" t="s">
        <v>317</v>
      </c>
      <c r="D33" s="70"/>
    </row>
    <row r="34" spans="1:4" ht="27" customHeight="1" x14ac:dyDescent="0.2">
      <c r="A34" s="323"/>
      <c r="B34" s="388"/>
      <c r="C34" s="388" t="s">
        <v>318</v>
      </c>
      <c r="D34" s="70"/>
    </row>
    <row r="35" spans="1:4" ht="11.25" customHeight="1" x14ac:dyDescent="0.2">
      <c r="A35" s="250" t="s">
        <v>319</v>
      </c>
      <c r="B35" s="291">
        <v>1867124.14</v>
      </c>
      <c r="C35" s="292">
        <v>1509720.13</v>
      </c>
    </row>
    <row r="36" spans="1:4" ht="11.25" customHeight="1" x14ac:dyDescent="0.2">
      <c r="A36" s="358" t="s">
        <v>58</v>
      </c>
      <c r="B36" s="358"/>
      <c r="C36" s="358"/>
    </row>
  </sheetData>
  <sheetProtection password="C236" sheet="1" objects="1" formatColumns="0" selectLockedCells="1"/>
  <mergeCells count="12">
    <mergeCell ref="B11:C11"/>
    <mergeCell ref="B12:C12"/>
    <mergeCell ref="A33:A34"/>
    <mergeCell ref="B33:B34"/>
    <mergeCell ref="C33:C34"/>
    <mergeCell ref="A36:C36"/>
    <mergeCell ref="A3:C3"/>
    <mergeCell ref="A4:C4"/>
    <mergeCell ref="A5:C5"/>
    <mergeCell ref="A6:C6"/>
    <mergeCell ref="A7:C7"/>
    <mergeCell ref="A8:C8"/>
  </mergeCells>
  <phoneticPr fontId="23" type="noConversion"/>
  <printOptions horizontalCentered="1" verticalCentered="1"/>
  <pageMargins left="0" right="0" top="0" bottom="0" header="0.51180555555555551" footer="0.51180555555555551"/>
  <pageSetup paperSize="9" firstPageNumber="0"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Template/>
  <TotalTime>276</TotalTime>
  <Application>Microsoft Excel</Application>
  <DocSecurity>0</DocSecurity>
  <ScaleCrop>false</ScaleCrop>
  <HeadingPairs>
    <vt:vector size="4" baseType="variant">
      <vt:variant>
        <vt:lpstr>Planilhas</vt:lpstr>
      </vt:variant>
      <vt:variant>
        <vt:i4>11</vt:i4>
      </vt:variant>
      <vt:variant>
        <vt:lpstr>Intervalos nomeados</vt:lpstr>
      </vt:variant>
      <vt:variant>
        <vt:i4>8</vt:i4>
      </vt:variant>
    </vt:vector>
  </HeadingPairs>
  <TitlesOfParts>
    <vt:vector size="19" baseType="lpstr">
      <vt:lpstr>Informações Iniciais</vt:lpstr>
      <vt:lpstr>Anexo 1 - Pessoal</vt:lpstr>
      <vt:lpstr>Anexo 1 - 12M Pessoal</vt:lpstr>
      <vt:lpstr>Anexo 2 - Dívida</vt:lpstr>
      <vt:lpstr>Anexo 3 - Garantias</vt:lpstr>
      <vt:lpstr>Anexo 4 -Operações de Crédito </vt:lpstr>
      <vt:lpstr>Anexo 5 - Disponibilidade e RP</vt:lpstr>
      <vt:lpstr>Anexo 5.2 - Disp.e RP - Consórc</vt:lpstr>
      <vt:lpstr>Anexo 6 - Simplificado</vt:lpstr>
      <vt:lpstr>População 2015</vt:lpstr>
      <vt:lpstr>População 2016</vt:lpstr>
      <vt:lpstr>'Anexo 1 - 12M Pessoal'!Print_Area</vt:lpstr>
      <vt:lpstr>'Anexo 1 - Pessoal'!Print_Area</vt:lpstr>
      <vt:lpstr>'Anexo 2 - Dívida'!Print_Area</vt:lpstr>
      <vt:lpstr>'Anexo 3 - Garantias'!Print_Area</vt:lpstr>
      <vt:lpstr>'Anexo 4 -Operações de Crédito '!Print_Area</vt:lpstr>
      <vt:lpstr>'Anexo 5 - Disponibilidade e RP'!Print_Area</vt:lpstr>
      <vt:lpstr>'Anexo 6 - Simplificado'!Print_Area</vt:lpstr>
      <vt:lpstr>'Informações Iniciais'!Print_Area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Anexos RGF</dc:title>
  <dc:creator>GEINC/CCONT/STN</dc:creator>
  <cp:lastModifiedBy>Usuário</cp:lastModifiedBy>
  <cp:revision>9</cp:revision>
  <cp:lastPrinted>2016-09-30T14:57:40Z</cp:lastPrinted>
  <dcterms:created xsi:type="dcterms:W3CDTF">2001-09-06T15:18:59Z</dcterms:created>
  <dcterms:modified xsi:type="dcterms:W3CDTF">2018-04-20T13:27:34Z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1046-10.1.0.5785</vt:lpwstr>
  </property>
</Properties>
</file>