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16380" windowHeight="8190" tabRatio="892"/>
  </bookViews>
  <sheets>
    <sheet name="Informações Iniciais" sheetId="1" r:id="rId1"/>
    <sheet name="Anexo 1 - BO" sheetId="2" r:id="rId2"/>
    <sheet name="Anexo 2 - Função" sheetId="3" r:id="rId3"/>
    <sheet name="Anexo 3 - RCL" sheetId="4" r:id="rId4"/>
    <sheet name="Anexo 4 - RPPS" sheetId="5" r:id="rId5"/>
    <sheet name="Anexo 5 - Resultado Nominal" sheetId="6" r:id="rId6"/>
    <sheet name="Anexo 6 - Primário (E, DF, M)" sheetId="7" r:id="rId7"/>
    <sheet name="Anexo 7 - Restos a Pagar" sheetId="8" r:id="rId8"/>
    <sheet name="Anexo 8 - MDE - Municípios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" sheetId="13" r:id="rId13"/>
    <sheet name="Anexo 12 - Saúde (Municípios)" sheetId="14" r:id="rId14"/>
    <sheet name="Anexo 12 - Saúde (Munic.)Ultimo" sheetId="15" r:id="rId15"/>
    <sheet name="Anexo 12 - Saúde (Consorciado)" sheetId="16" r:id="rId16"/>
    <sheet name="Anexo 12 - Saúde(Cons.)Ultimo" sheetId="17" r:id="rId17"/>
    <sheet name="Anexo 13 - Despesas PPP" sheetId="18" r:id="rId18"/>
    <sheet name="Anexo 14 - Simplificado" sheetId="19" r:id="rId19"/>
    <sheet name="__VBA__0" sheetId="20" r:id="rId20"/>
    <sheet name="__VBA__1" sheetId="21" r:id="rId21"/>
    <sheet name="__VBA__2" sheetId="22" r:id="rId22"/>
    <sheet name="__VBA__3" sheetId="23" r:id="rId23"/>
    <sheet name="__VBA__4" sheetId="24" r:id="rId24"/>
    <sheet name="__VBA__5" sheetId="25" r:id="rId25"/>
    <sheet name="__VBA__6" sheetId="26" r:id="rId26"/>
    <sheet name="__VBA__7" sheetId="27" r:id="rId27"/>
    <sheet name="__VBA__8" sheetId="28" r:id="rId28"/>
    <sheet name="__VBA__9" sheetId="29" r:id="rId29"/>
  </sheets>
  <externalReferences>
    <externalReference r:id="rId30"/>
  </externalReferences>
  <definedNames>
    <definedName name="_xlnm.Print_Area" localSheetId="1">'Anexo 1 - BO'!$A$1:$J$116</definedName>
    <definedName name="_xlnm.Print_Area" localSheetId="11">'Anexo 10 - Projeção RPPS'!$A$1:$E$90</definedName>
    <definedName name="_xlnm.Print_Area" localSheetId="12">'Anexo 11 - Alienação'!$A$1:$E$37</definedName>
    <definedName name="_xlnm.Print_Area" localSheetId="14">'Anexo 12 - Saúde (Munic.)Ultimo'!$A$3:$G$145</definedName>
    <definedName name="_xlnm.Print_Area" localSheetId="18">'Anexo 14 - Simplificado'!$A$1:$E$89</definedName>
    <definedName name="_xlnm.Print_Area" localSheetId="2">'Anexo 2 - Função'!$A$1:$J$77</definedName>
    <definedName name="_xlnm.Print_Area" localSheetId="3">'Anexo 3 - RCL'!$A$1:$O$33</definedName>
    <definedName name="_xlnm.Print_Area" localSheetId="4">'Anexo 4 - RPPS'!$A$3:$I$121</definedName>
    <definedName name="_xlnm.Print_Area" localSheetId="6">'Anexo 6 - Primário (E, DF, M)'!$A$1:$E$65</definedName>
    <definedName name="_xlnm.Print_Area" localSheetId="7">'Anexo 7 - Restos a Pagar'!$A$1:$K$29</definedName>
    <definedName name="_xlnm.Print_Area" localSheetId="8">'Anexo 8 - MDE - Municípios'!$A$1:$F$164</definedName>
    <definedName name="_xlnm.Print_Area" localSheetId="9">'Anexo 8 - MDE (Consorciados)'!$A$1:$E$31</definedName>
    <definedName name="_xlnm.Print_Area" localSheetId="10">'Anexo 9 - Op Crédito D Capital'!$A$1:$H$34</definedName>
    <definedName name="Excel_BuiltIn_Print_Area" localSheetId="1">'Anexo 2 - Função'!$A$1:$J$116</definedName>
    <definedName name="Excel_BuiltIn_Print_Area" localSheetId="11">'Anexo 8 - MDE (Consorciados)'!$A$1:$J$19</definedName>
    <definedName name="Excel_BuiltIn_Print_Area" localSheetId="12">#REF!</definedName>
    <definedName name="Excel_BuiltIn_Print_Area" localSheetId="14">#REF!</definedName>
    <definedName name="Excel_BuiltIn_Print_Area" localSheetId="18">#REF!</definedName>
    <definedName name="Excel_BuiltIn_Print_Area" localSheetId="2">'Anexo 3 - RCL'!$A$1:$J$77</definedName>
    <definedName name="Excel_BuiltIn_Print_Area" localSheetId="3">#REF!</definedName>
    <definedName name="Excel_BuiltIn_Print_Area" localSheetId="7">#REF!</definedName>
    <definedName name="Excel_BuiltIn_Print_Area" localSheetId="8">#REF!</definedName>
    <definedName name="Excel_BuiltIn_Print_Area" localSheetId="9">'Anexo 8 - MDE - Municípios'!$A$1:$E$31</definedName>
    <definedName name="Excel_BuiltIn_Print_Area" localSheetId="10">#REF!</definedName>
    <definedName name="Ganhos_e_perdas_de_receita" localSheetId="6">#REF!</definedName>
    <definedName name="Ganhos_e_Perdas_de_Receita_99" localSheetId="6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ilha_1ÁreaTotal" localSheetId="12">(#REF!,#REF!)</definedName>
    <definedName name="Planilha_1ÁreaTotal" localSheetId="4">(#REF!,#REF!)</definedName>
    <definedName name="Planilha_1ÁreaTotal" localSheetId="6">(#REF!,#REF!)</definedName>
    <definedName name="Planilha_1ÁreaTotal" localSheetId="7">(#REF!,#REF!)</definedName>
    <definedName name="Planilha_1ÁreaTotal" localSheetId="10">(#REF!,#REF!)</definedName>
    <definedName name="Planilha_1CabGráfico" localSheetId="12">#REF!</definedName>
    <definedName name="Planilha_1CabGráfico" localSheetId="4">#REF!</definedName>
    <definedName name="Planilha_1CabGráfico" localSheetId="6">#REF!</definedName>
    <definedName name="Planilha_1CabGráfico" localSheetId="7">#REF!</definedName>
    <definedName name="Planilha_1CabGráfico" localSheetId="10">#REF!</definedName>
    <definedName name="Planilha_1TítCols" localSheetId="12">(#REF!,#REF!)</definedName>
    <definedName name="Planilha_1TítCols" localSheetId="4">(#REF!,#REF!)</definedName>
    <definedName name="Planilha_1TítCols" localSheetId="6">(#REF!,#REF!)</definedName>
    <definedName name="Planilha_1TítCols" localSheetId="7">(#REF!,#REF!)</definedName>
    <definedName name="Planilha_1TítCols" localSheetId="10">(#REF!,#REF!)</definedName>
    <definedName name="Planilha_1TítLins" localSheetId="12">#REF!</definedName>
    <definedName name="Planilha_1TítLins" localSheetId="4">#REF!</definedName>
    <definedName name="Planilha_1TítLins" localSheetId="6">#REF!</definedName>
    <definedName name="Planilha_1TítLins" localSheetId="7">#REF!</definedName>
    <definedName name="Planilha_1TítLins" localSheetId="10">#REF!</definedName>
    <definedName name="Planilha_2ÁreaTotal" localSheetId="6">(#REF!,#REF!)</definedName>
    <definedName name="Planilha_2CabGráfico" localSheetId="6">#REF!</definedName>
    <definedName name="Planilha_2TítCols" localSheetId="6">(#REF!,#REF!)</definedName>
    <definedName name="Planilha_2TítLins" localSheetId="6">#REF!</definedName>
    <definedName name="Planilha_3ÁreaTotal" localSheetId="6">(#REF!,#REF!)</definedName>
    <definedName name="Planilha_3CabGráfico" localSheetId="6">#REF!</definedName>
    <definedName name="Planilha_3TítCols" localSheetId="6">(#REF!,#REF!)</definedName>
    <definedName name="Planilha_3TítLins" localSheetId="6">#REF!</definedName>
    <definedName name="Tabela_1___Déficit_da_Previdência_Social__RGPS" localSheetId="6">#REF!</definedName>
    <definedName name="Tabela_10___Resultado_Primário_do_Governo_Central_em_1999" localSheetId="6">#REF!</definedName>
    <definedName name="Tabela_2___Contribuições_Previdenciárias" localSheetId="6">#REF!</definedName>
    <definedName name="Tabela_3___Benefícios__previsto_x_realizado" localSheetId="6">#REF!</definedName>
    <definedName name="Tabela_4___Receitas_Administradas_pela_SRF__previsto_x_realizado" localSheetId="6">#REF!</definedName>
    <definedName name="Tabela_5___Receitas_Administradas_em_Agosto" localSheetId="6">#REF!</definedName>
    <definedName name="Tabela_6___Receitas_Diretamente_Arrecadadas" localSheetId="6">#REF!</definedName>
    <definedName name="Tabela_7___Déficit_da_Previdência_Social_em_1999" localSheetId="6">#REF!</definedName>
    <definedName name="Tabela_8___Receitas_Administradas__revisão_da_previsão" localSheetId="6">#REF!</definedName>
    <definedName name="Tabela_9___Resultado_Primário_de_1999" localSheetId="6">#REF!</definedName>
  </definedNames>
  <calcPr calcId="145621"/>
</workbook>
</file>

<file path=xl/calcChain.xml><?xml version="1.0" encoding="utf-8"?>
<calcChain xmlns="http://schemas.openxmlformats.org/spreadsheetml/2006/main">
  <c r="B15" i="2" l="1"/>
  <c r="C15" i="2"/>
  <c r="D15" i="2"/>
  <c r="G15" i="2"/>
  <c r="F16" i="2"/>
  <c r="I16" i="2"/>
  <c r="J16" i="2"/>
  <c r="F17" i="2"/>
  <c r="I17" i="2"/>
  <c r="J17" i="2"/>
  <c r="F18" i="2"/>
  <c r="I18" i="2"/>
  <c r="J18" i="2"/>
  <c r="B19" i="2"/>
  <c r="C19" i="2"/>
  <c r="D19" i="2"/>
  <c r="G19" i="2"/>
  <c r="F20" i="2"/>
  <c r="I20" i="2"/>
  <c r="J20" i="2"/>
  <c r="F21" i="2"/>
  <c r="F19" i="2"/>
  <c r="I21" i="2"/>
  <c r="J21" i="2"/>
  <c r="F22" i="2"/>
  <c r="I22" i="2"/>
  <c r="I19" i="2"/>
  <c r="J22" i="2"/>
  <c r="J19" i="2"/>
  <c r="B23" i="2"/>
  <c r="C23" i="2"/>
  <c r="D23" i="2"/>
  <c r="G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D31" i="2"/>
  <c r="G31" i="2"/>
  <c r="F32" i="2"/>
  <c r="I32" i="2"/>
  <c r="I31" i="2"/>
  <c r="J32" i="2"/>
  <c r="F33" i="2"/>
  <c r="I33" i="2"/>
  <c r="J33" i="2"/>
  <c r="F34" i="2"/>
  <c r="F31" i="2"/>
  <c r="I34" i="2"/>
  <c r="J34" i="2"/>
  <c r="J31" i="2"/>
  <c r="B35" i="2"/>
  <c r="C35" i="2"/>
  <c r="D35" i="2"/>
  <c r="G35" i="2"/>
  <c r="F36" i="2"/>
  <c r="I36" i="2"/>
  <c r="J36" i="2"/>
  <c r="F37" i="2"/>
  <c r="I37" i="2"/>
  <c r="J37" i="2"/>
  <c r="F38" i="2"/>
  <c r="F35" i="2"/>
  <c r="I38" i="2"/>
  <c r="J38" i="2"/>
  <c r="J35" i="2"/>
  <c r="F39" i="2"/>
  <c r="I39" i="2"/>
  <c r="I35" i="2"/>
  <c r="J39" i="2"/>
  <c r="F40" i="2"/>
  <c r="I40" i="2"/>
  <c r="J40" i="2"/>
  <c r="B41" i="2"/>
  <c r="C41" i="2"/>
  <c r="D41" i="2"/>
  <c r="G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D48" i="2"/>
  <c r="D14" i="2"/>
  <c r="D13" i="2"/>
  <c r="D75" i="2"/>
  <c r="D83" i="2"/>
  <c r="D85" i="2"/>
  <c r="G48" i="2"/>
  <c r="F49" i="2"/>
  <c r="I49" i="2"/>
  <c r="J49" i="2"/>
  <c r="F50" i="2"/>
  <c r="I50" i="2"/>
  <c r="I48" i="2"/>
  <c r="J50" i="2"/>
  <c r="F51" i="2"/>
  <c r="I51" i="2"/>
  <c r="J51" i="2"/>
  <c r="F52" i="2"/>
  <c r="I52" i="2"/>
  <c r="J52" i="2"/>
  <c r="F53" i="2"/>
  <c r="I53" i="2"/>
  <c r="J53" i="2"/>
  <c r="B55" i="2"/>
  <c r="C55" i="2"/>
  <c r="D55" i="2"/>
  <c r="D54" i="2"/>
  <c r="G55" i="2"/>
  <c r="G54" i="2"/>
  <c r="F56" i="2"/>
  <c r="F55" i="2"/>
  <c r="I56" i="2"/>
  <c r="I55" i="2"/>
  <c r="J56" i="2"/>
  <c r="J55" i="2"/>
  <c r="F57" i="2"/>
  <c r="I57" i="2"/>
  <c r="J57" i="2"/>
  <c r="B58" i="2"/>
  <c r="C58" i="2"/>
  <c r="D58" i="2"/>
  <c r="G58" i="2"/>
  <c r="F59" i="2"/>
  <c r="F58" i="2"/>
  <c r="I59" i="2"/>
  <c r="J59" i="2"/>
  <c r="J58" i="2"/>
  <c r="F60" i="2"/>
  <c r="I60" i="2"/>
  <c r="I58" i="2"/>
  <c r="J60" i="2"/>
  <c r="F61" i="2"/>
  <c r="I61" i="2"/>
  <c r="J61" i="2"/>
  <c r="B62" i="2"/>
  <c r="C62" i="2"/>
  <c r="D62" i="2"/>
  <c r="G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B54" i="2"/>
  <c r="C70" i="2"/>
  <c r="C54" i="2"/>
  <c r="D70" i="2"/>
  <c r="G70" i="2"/>
  <c r="F71" i="2"/>
  <c r="F70" i="2"/>
  <c r="I71" i="2"/>
  <c r="I70" i="2"/>
  <c r="J71" i="2"/>
  <c r="J70" i="2"/>
  <c r="F72" i="2"/>
  <c r="I72" i="2"/>
  <c r="J72" i="2"/>
  <c r="F73" i="2"/>
  <c r="I73" i="2"/>
  <c r="J73" i="2"/>
  <c r="F74" i="2"/>
  <c r="I74" i="2"/>
  <c r="J74" i="2"/>
  <c r="B77" i="2"/>
  <c r="C77" i="2"/>
  <c r="D77" i="2"/>
  <c r="G77" i="2"/>
  <c r="F78" i="2"/>
  <c r="F77" i="2"/>
  <c r="I78" i="2"/>
  <c r="J78" i="2"/>
  <c r="J77" i="2"/>
  <c r="F79" i="2"/>
  <c r="I79" i="2"/>
  <c r="I77" i="2"/>
  <c r="J79" i="2"/>
  <c r="B80" i="2"/>
  <c r="B76" i="2"/>
  <c r="C80" i="2"/>
  <c r="C76" i="2"/>
  <c r="D80" i="2"/>
  <c r="D76" i="2"/>
  <c r="G80" i="2"/>
  <c r="G76" i="2"/>
  <c r="F81" i="2"/>
  <c r="F80" i="2"/>
  <c r="I81" i="2"/>
  <c r="I80" i="2"/>
  <c r="J81" i="2"/>
  <c r="J80" i="2"/>
  <c r="F82" i="2"/>
  <c r="I82" i="2"/>
  <c r="J82" i="2"/>
  <c r="F84" i="2"/>
  <c r="I84" i="2"/>
  <c r="J84" i="2"/>
  <c r="F86" i="2"/>
  <c r="I86" i="2"/>
  <c r="J86" i="2"/>
  <c r="F87" i="2"/>
  <c r="I87" i="2"/>
  <c r="J87" i="2"/>
  <c r="F88" i="2"/>
  <c r="I88" i="2"/>
  <c r="J88" i="2"/>
  <c r="B94" i="2"/>
  <c r="C94" i="2"/>
  <c r="E94" i="2"/>
  <c r="F94" i="2"/>
  <c r="G94" i="2"/>
  <c r="H94" i="2"/>
  <c r="H93" i="2"/>
  <c r="H105" i="2"/>
  <c r="H113" i="2"/>
  <c r="H115" i="2"/>
  <c r="D95" i="2"/>
  <c r="J95" i="2"/>
  <c r="I95" i="2"/>
  <c r="D96" i="2"/>
  <c r="I96" i="2"/>
  <c r="J96" i="2"/>
  <c r="D97" i="2"/>
  <c r="J97" i="2"/>
  <c r="I97" i="2"/>
  <c r="B98" i="2"/>
  <c r="C98" i="2"/>
  <c r="E98" i="2"/>
  <c r="F98" i="2"/>
  <c r="G98" i="2"/>
  <c r="G93" i="2"/>
  <c r="G105" i="2"/>
  <c r="H98" i="2"/>
  <c r="D99" i="2"/>
  <c r="I99" i="2"/>
  <c r="D100" i="2"/>
  <c r="J100" i="2"/>
  <c r="I100" i="2"/>
  <c r="D101" i="2"/>
  <c r="I101" i="2"/>
  <c r="J101" i="2"/>
  <c r="D102" i="2"/>
  <c r="I102" i="2"/>
  <c r="J102" i="2"/>
  <c r="D103" i="2"/>
  <c r="I103" i="2"/>
  <c r="D104" i="2"/>
  <c r="I104" i="2"/>
  <c r="J104" i="2"/>
  <c r="B107" i="2"/>
  <c r="C107" i="2"/>
  <c r="E107" i="2"/>
  <c r="F107" i="2"/>
  <c r="F106" i="2"/>
  <c r="G107" i="2"/>
  <c r="H107" i="2"/>
  <c r="D108" i="2"/>
  <c r="I108" i="2"/>
  <c r="J108" i="2"/>
  <c r="D109" i="2"/>
  <c r="J109" i="2"/>
  <c r="J107" i="2"/>
  <c r="I109" i="2"/>
  <c r="I107" i="2"/>
  <c r="B110" i="2"/>
  <c r="B106" i="2"/>
  <c r="C110" i="2"/>
  <c r="C106" i="2"/>
  <c r="E110" i="2"/>
  <c r="E106" i="2"/>
  <c r="F110" i="2"/>
  <c r="G110" i="2"/>
  <c r="G106" i="2"/>
  <c r="H110" i="2"/>
  <c r="H106" i="2"/>
  <c r="D111" i="2"/>
  <c r="D110" i="2"/>
  <c r="J111" i="2"/>
  <c r="J110" i="2"/>
  <c r="D112" i="2"/>
  <c r="I112" i="2"/>
  <c r="J112" i="2"/>
  <c r="D114" i="2"/>
  <c r="I114" i="2"/>
  <c r="J114" i="2"/>
  <c r="D13" i="12"/>
  <c r="A14" i="12"/>
  <c r="D14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E12" i="13"/>
  <c r="C12" i="13"/>
  <c r="E13" i="13"/>
  <c r="E14" i="13"/>
  <c r="B22" i="13"/>
  <c r="B21" i="13"/>
  <c r="C22" i="13"/>
  <c r="C21" i="13"/>
  <c r="D22" i="13"/>
  <c r="D21" i="13"/>
  <c r="E22" i="13"/>
  <c r="E23" i="13"/>
  <c r="E24" i="13"/>
  <c r="E25" i="13"/>
  <c r="B26" i="13"/>
  <c r="E26" i="13"/>
  <c r="C26" i="13"/>
  <c r="D26" i="13"/>
  <c r="E27" i="13"/>
  <c r="E28" i="13"/>
  <c r="B13" i="16"/>
  <c r="D13" i="16"/>
  <c r="E13" i="16"/>
  <c r="F13" i="16"/>
  <c r="G13" i="16"/>
  <c r="E14" i="16"/>
  <c r="G14" i="16"/>
  <c r="E15" i="16"/>
  <c r="G15" i="16"/>
  <c r="E16" i="16"/>
  <c r="G16" i="16"/>
  <c r="B17" i="16"/>
  <c r="E17" i="16"/>
  <c r="D17" i="16"/>
  <c r="F17" i="16"/>
  <c r="F21" i="16"/>
  <c r="F37" i="16"/>
  <c r="G17" i="16"/>
  <c r="E18" i="16"/>
  <c r="G18" i="16"/>
  <c r="E19" i="16"/>
  <c r="G19" i="16"/>
  <c r="E20" i="16"/>
  <c r="G20" i="16"/>
  <c r="B21" i="16"/>
  <c r="E21" i="16"/>
  <c r="D21" i="16"/>
  <c r="G21" i="16"/>
  <c r="G27" i="16"/>
  <c r="B27" i="16"/>
  <c r="D27" i="16"/>
  <c r="D35" i="16"/>
  <c r="D37" i="16"/>
  <c r="F27" i="16"/>
  <c r="G32" i="16"/>
  <c r="G34" i="16"/>
  <c r="B35" i="16"/>
  <c r="B37" i="16"/>
  <c r="F35" i="16"/>
  <c r="G35" i="16"/>
  <c r="B13" i="15"/>
  <c r="C13" i="15"/>
  <c r="D13" i="15"/>
  <c r="F14" i="15"/>
  <c r="F15" i="15"/>
  <c r="F16" i="15"/>
  <c r="F17" i="15"/>
  <c r="F18" i="15"/>
  <c r="F19" i="15"/>
  <c r="F20" i="15"/>
  <c r="F21" i="15"/>
  <c r="F23" i="15"/>
  <c r="F24" i="15"/>
  <c r="F25" i="15"/>
  <c r="F26" i="15"/>
  <c r="F27" i="15"/>
  <c r="B28" i="15"/>
  <c r="B22" i="15"/>
  <c r="B31" i="15"/>
  <c r="C28" i="15"/>
  <c r="C22" i="15"/>
  <c r="D28" i="15"/>
  <c r="D22" i="15"/>
  <c r="F28" i="15"/>
  <c r="F29" i="15"/>
  <c r="F30" i="15"/>
  <c r="B36" i="15"/>
  <c r="C36" i="15"/>
  <c r="F36" i="15"/>
  <c r="D36" i="15"/>
  <c r="F37" i="15"/>
  <c r="F38" i="15"/>
  <c r="F39" i="15"/>
  <c r="F40" i="15"/>
  <c r="F41" i="15"/>
  <c r="F42" i="15"/>
  <c r="F43" i="15"/>
  <c r="B44" i="15"/>
  <c r="C44" i="15"/>
  <c r="D44" i="15"/>
  <c r="F44" i="15"/>
  <c r="B49" i="15"/>
  <c r="C49" i="15"/>
  <c r="D49" i="15"/>
  <c r="E49" i="15"/>
  <c r="G50" i="15"/>
  <c r="G51" i="15"/>
  <c r="G52" i="15"/>
  <c r="B53" i="15"/>
  <c r="C53" i="15"/>
  <c r="D53" i="15"/>
  <c r="G53" i="15"/>
  <c r="E53" i="15"/>
  <c r="G54" i="15"/>
  <c r="G55" i="15"/>
  <c r="G56" i="15"/>
  <c r="E57" i="15"/>
  <c r="G62" i="15"/>
  <c r="G63" i="15"/>
  <c r="B64" i="15"/>
  <c r="C64" i="15"/>
  <c r="D64" i="15"/>
  <c r="E64" i="15"/>
  <c r="G64" i="15"/>
  <c r="G65" i="15"/>
  <c r="G66" i="15"/>
  <c r="G67" i="15"/>
  <c r="G68" i="15"/>
  <c r="G69" i="15"/>
  <c r="G70" i="15"/>
  <c r="G71" i="15"/>
  <c r="B72" i="15"/>
  <c r="C72" i="15"/>
  <c r="D72" i="15"/>
  <c r="E72" i="15"/>
  <c r="G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D140" i="15"/>
  <c r="E140" i="15"/>
  <c r="B13" i="14"/>
  <c r="C13" i="14"/>
  <c r="F13" i="14"/>
  <c r="D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B31" i="14"/>
  <c r="C28" i="14"/>
  <c r="C22" i="14"/>
  <c r="D28" i="14"/>
  <c r="D22" i="14"/>
  <c r="D31" i="14"/>
  <c r="F76" i="14"/>
  <c r="F78" i="14"/>
  <c r="F28" i="14"/>
  <c r="F29" i="14"/>
  <c r="F30" i="14"/>
  <c r="B36" i="14"/>
  <c r="C36" i="14"/>
  <c r="F36" i="14"/>
  <c r="D36" i="14"/>
  <c r="F37" i="14"/>
  <c r="F38" i="14"/>
  <c r="F39" i="14"/>
  <c r="F40" i="14"/>
  <c r="F41" i="14"/>
  <c r="F42" i="14"/>
  <c r="F43" i="14"/>
  <c r="B44" i="14"/>
  <c r="C44" i="14"/>
  <c r="F44" i="14"/>
  <c r="D44" i="14"/>
  <c r="B49" i="14"/>
  <c r="C49" i="14"/>
  <c r="E49" i="14"/>
  <c r="D49" i="14"/>
  <c r="F49" i="14"/>
  <c r="G49" i="14"/>
  <c r="E50" i="14"/>
  <c r="G50" i="14"/>
  <c r="E51" i="14"/>
  <c r="G51" i="14"/>
  <c r="E52" i="14"/>
  <c r="G52" i="14"/>
  <c r="B53" i="14"/>
  <c r="C53" i="14"/>
  <c r="E53" i="14"/>
  <c r="D53" i="14"/>
  <c r="F53" i="14"/>
  <c r="G53" i="14"/>
  <c r="E54" i="14"/>
  <c r="G54" i="14"/>
  <c r="E55" i="14"/>
  <c r="G55" i="14"/>
  <c r="E56" i="14"/>
  <c r="G56" i="14"/>
  <c r="B57" i="14"/>
  <c r="C57" i="14"/>
  <c r="E57" i="14"/>
  <c r="D57" i="14"/>
  <c r="E63" i="14"/>
  <c r="F57" i="14"/>
  <c r="G62" i="14"/>
  <c r="G57" i="14"/>
  <c r="E62" i="14"/>
  <c r="G63" i="14"/>
  <c r="B64" i="14"/>
  <c r="C64" i="14"/>
  <c r="D64" i="14"/>
  <c r="E64" i="14"/>
  <c r="F64" i="14"/>
  <c r="E65" i="14"/>
  <c r="G65" i="14"/>
  <c r="E66" i="14"/>
  <c r="G66" i="14"/>
  <c r="E67" i="14"/>
  <c r="G67" i="14"/>
  <c r="E68" i="14"/>
  <c r="G68" i="14"/>
  <c r="E69" i="14"/>
  <c r="G69" i="14"/>
  <c r="E70" i="14"/>
  <c r="G70" i="14"/>
  <c r="E71" i="14"/>
  <c r="G71" i="14"/>
  <c r="B72" i="14"/>
  <c r="B74" i="14"/>
  <c r="C72" i="14"/>
  <c r="D72" i="14"/>
  <c r="E72" i="14"/>
  <c r="F72" i="14"/>
  <c r="F74" i="14"/>
  <c r="G72" i="14"/>
  <c r="C74" i="14"/>
  <c r="D74" i="14"/>
  <c r="E74" i="14"/>
  <c r="G74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E133" i="14"/>
  <c r="F140" i="14"/>
  <c r="G133" i="14"/>
  <c r="B13" i="17"/>
  <c r="D13" i="17"/>
  <c r="E13" i="17"/>
  <c r="G13" i="17"/>
  <c r="G14" i="17"/>
  <c r="G15" i="17"/>
  <c r="G16" i="17"/>
  <c r="B17" i="17"/>
  <c r="G17" i="17"/>
  <c r="D17" i="17"/>
  <c r="E17" i="17"/>
  <c r="G18" i="17"/>
  <c r="G19" i="17"/>
  <c r="G20" i="17"/>
  <c r="D21" i="17"/>
  <c r="G27" i="17"/>
  <c r="E21" i="17"/>
  <c r="D27" i="17"/>
  <c r="D35" i="17"/>
  <c r="E27" i="17"/>
  <c r="G29" i="17"/>
  <c r="G33" i="17"/>
  <c r="E35" i="17"/>
  <c r="E37" i="17"/>
  <c r="G35" i="17"/>
  <c r="B14" i="18"/>
  <c r="E14" i="18"/>
  <c r="H14" i="18"/>
  <c r="K15" i="18"/>
  <c r="K16" i="18"/>
  <c r="K14" i="18"/>
  <c r="K17" i="18"/>
  <c r="B18" i="18"/>
  <c r="E18" i="18"/>
  <c r="H18" i="18"/>
  <c r="H23" i="18"/>
  <c r="K19" i="18"/>
  <c r="K20" i="18"/>
  <c r="K18" i="18"/>
  <c r="K23" i="18"/>
  <c r="K21" i="18"/>
  <c r="K22" i="18"/>
  <c r="B23" i="18"/>
  <c r="E23" i="18"/>
  <c r="B24" i="18"/>
  <c r="E24" i="18"/>
  <c r="H24" i="18"/>
  <c r="K25" i="18"/>
  <c r="K26" i="18"/>
  <c r="K24" i="18"/>
  <c r="K27" i="18"/>
  <c r="B28" i="18"/>
  <c r="E28" i="18"/>
  <c r="H28" i="18"/>
  <c r="K29" i="18"/>
  <c r="K28" i="18"/>
  <c r="K30" i="18"/>
  <c r="B35" i="18"/>
  <c r="C35" i="18"/>
  <c r="D35" i="18"/>
  <c r="E35" i="18"/>
  <c r="F35" i="18"/>
  <c r="G35" i="18"/>
  <c r="H35" i="18"/>
  <c r="I35" i="18"/>
  <c r="J35" i="18"/>
  <c r="K35" i="18"/>
  <c r="L35" i="18"/>
  <c r="B40" i="18"/>
  <c r="C40" i="18"/>
  <c r="D40" i="18"/>
  <c r="D45" i="18"/>
  <c r="E40" i="18"/>
  <c r="F40" i="18"/>
  <c r="G40" i="18"/>
  <c r="H40" i="18"/>
  <c r="H45" i="18"/>
  <c r="I40" i="18"/>
  <c r="J40" i="18"/>
  <c r="K40" i="18"/>
  <c r="L40" i="18"/>
  <c r="L45" i="18"/>
  <c r="B45" i="18"/>
  <c r="C45" i="18"/>
  <c r="E45" i="18"/>
  <c r="F45" i="18"/>
  <c r="G45" i="18"/>
  <c r="I45" i="18"/>
  <c r="J45" i="18"/>
  <c r="K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C48" i="19"/>
  <c r="D48" i="19"/>
  <c r="E48" i="19"/>
  <c r="B53" i="19"/>
  <c r="C53" i="19"/>
  <c r="D53" i="19"/>
  <c r="E53" i="19"/>
  <c r="B58" i="19"/>
  <c r="C58" i="19"/>
  <c r="D58" i="19"/>
  <c r="E58" i="19"/>
  <c r="B73" i="19"/>
  <c r="C73" i="19"/>
  <c r="D73" i="19"/>
  <c r="E73" i="19"/>
  <c r="B77" i="19"/>
  <c r="C77" i="19"/>
  <c r="D77" i="19"/>
  <c r="E77" i="19"/>
  <c r="B13" i="3"/>
  <c r="C13" i="3"/>
  <c r="D13" i="3"/>
  <c r="E13" i="3"/>
  <c r="F13" i="3"/>
  <c r="G13" i="3"/>
  <c r="I15" i="3"/>
  <c r="J15" i="3"/>
  <c r="I17" i="3"/>
  <c r="J17" i="3"/>
  <c r="I19" i="3"/>
  <c r="J19" i="3"/>
  <c r="I21" i="3"/>
  <c r="J21" i="3"/>
  <c r="I23" i="3"/>
  <c r="J23" i="3"/>
  <c r="I25" i="3"/>
  <c r="J25" i="3"/>
  <c r="I27" i="3"/>
  <c r="J27" i="3"/>
  <c r="I29" i="3"/>
  <c r="J29" i="3"/>
  <c r="I31" i="3"/>
  <c r="J31" i="3"/>
  <c r="I33" i="3"/>
  <c r="J33" i="3"/>
  <c r="I35" i="3"/>
  <c r="J35" i="3"/>
  <c r="I37" i="3"/>
  <c r="J37" i="3"/>
  <c r="I39" i="3"/>
  <c r="J39" i="3"/>
  <c r="I41" i="3"/>
  <c r="J41" i="3"/>
  <c r="I43" i="3"/>
  <c r="J43" i="3"/>
  <c r="I45" i="3"/>
  <c r="J45" i="3"/>
  <c r="I47" i="3"/>
  <c r="J47" i="3"/>
  <c r="I49" i="3"/>
  <c r="J49" i="3"/>
  <c r="I51" i="3"/>
  <c r="J51" i="3"/>
  <c r="I53" i="3"/>
  <c r="J53" i="3"/>
  <c r="I55" i="3"/>
  <c r="J55" i="3"/>
  <c r="I57" i="3"/>
  <c r="J57" i="3"/>
  <c r="I59" i="3"/>
  <c r="J59" i="3"/>
  <c r="I61" i="3"/>
  <c r="J61" i="3"/>
  <c r="I63" i="3"/>
  <c r="J63" i="3"/>
  <c r="I65" i="3"/>
  <c r="J65" i="3"/>
  <c r="I67" i="3"/>
  <c r="J67" i="3"/>
  <c r="I69" i="3"/>
  <c r="J69" i="3"/>
  <c r="I71" i="3"/>
  <c r="J71" i="3"/>
  <c r="I73" i="3"/>
  <c r="J73" i="3"/>
  <c r="I75" i="3"/>
  <c r="J75" i="3"/>
  <c r="B76" i="3"/>
  <c r="C76" i="3"/>
  <c r="D76" i="3"/>
  <c r="E76" i="3"/>
  <c r="F76" i="3"/>
  <c r="G76" i="3"/>
  <c r="H15" i="3"/>
  <c r="B13" i="4"/>
  <c r="C13" i="4"/>
  <c r="D13" i="4"/>
  <c r="E13" i="4"/>
  <c r="F13" i="4"/>
  <c r="G13" i="4"/>
  <c r="H13" i="4"/>
  <c r="I13" i="4"/>
  <c r="J13" i="4"/>
  <c r="K13" i="4"/>
  <c r="L13" i="4"/>
  <c r="M13" i="4"/>
  <c r="O13" i="4"/>
  <c r="N14" i="4"/>
  <c r="N15" i="4"/>
  <c r="N16" i="4"/>
  <c r="N17" i="4"/>
  <c r="N18" i="4"/>
  <c r="N19" i="4"/>
  <c r="N20" i="4"/>
  <c r="N21" i="4"/>
  <c r="N23" i="4"/>
  <c r="N24" i="4"/>
  <c r="N25" i="4"/>
  <c r="N26" i="4"/>
  <c r="N27" i="4"/>
  <c r="N28" i="4"/>
  <c r="B29" i="4"/>
  <c r="B22" i="4"/>
  <c r="B32" i="4"/>
  <c r="C29" i="4"/>
  <c r="C22" i="4"/>
  <c r="C32" i="4"/>
  <c r="D29" i="4"/>
  <c r="D22" i="4"/>
  <c r="D32" i="4"/>
  <c r="E29" i="4"/>
  <c r="E22" i="4"/>
  <c r="E32" i="4"/>
  <c r="F29" i="4"/>
  <c r="F22" i="4"/>
  <c r="F32" i="4"/>
  <c r="G29" i="4"/>
  <c r="G22" i="4"/>
  <c r="G32" i="4"/>
  <c r="H29" i="4"/>
  <c r="H22" i="4"/>
  <c r="H32" i="4"/>
  <c r="I29" i="4"/>
  <c r="I22" i="4"/>
  <c r="J29" i="4"/>
  <c r="J22" i="4"/>
  <c r="J32" i="4"/>
  <c r="K29" i="4"/>
  <c r="K22" i="4"/>
  <c r="L29" i="4"/>
  <c r="L22" i="4"/>
  <c r="L32" i="4"/>
  <c r="M29" i="4"/>
  <c r="M22" i="4"/>
  <c r="M32" i="4"/>
  <c r="O29" i="4"/>
  <c r="O22" i="4"/>
  <c r="N30" i="4"/>
  <c r="N29" i="4"/>
  <c r="N22" i="4"/>
  <c r="N32" i="4"/>
  <c r="N31" i="4"/>
  <c r="O32" i="4"/>
  <c r="B16" i="5"/>
  <c r="B15" i="5"/>
  <c r="B14" i="5"/>
  <c r="B13" i="5"/>
  <c r="B39" i="5"/>
  <c r="C16" i="5"/>
  <c r="D16" i="5"/>
  <c r="F16" i="5"/>
  <c r="F15" i="5"/>
  <c r="F14" i="5"/>
  <c r="F13" i="5"/>
  <c r="F39" i="5"/>
  <c r="H16" i="5"/>
  <c r="H15" i="5"/>
  <c r="H14" i="5"/>
  <c r="H13" i="5"/>
  <c r="H39" i="5"/>
  <c r="B20" i="5"/>
  <c r="C20" i="5"/>
  <c r="C15" i="5"/>
  <c r="C14" i="5"/>
  <c r="C13" i="5"/>
  <c r="C39" i="5"/>
  <c r="D20" i="5"/>
  <c r="D15" i="5"/>
  <c r="D14" i="5"/>
  <c r="D13" i="5"/>
  <c r="D39" i="5"/>
  <c r="F20" i="5"/>
  <c r="H20" i="5"/>
  <c r="B25" i="5"/>
  <c r="C25" i="5"/>
  <c r="D25" i="5"/>
  <c r="F25" i="5"/>
  <c r="H25" i="5"/>
  <c r="B30" i="5"/>
  <c r="C30" i="5"/>
  <c r="D30" i="5"/>
  <c r="F30" i="5"/>
  <c r="H30" i="5"/>
  <c r="B33" i="5"/>
  <c r="C33" i="5"/>
  <c r="D33" i="5"/>
  <c r="F33" i="5"/>
  <c r="H33" i="5"/>
  <c r="B45" i="5"/>
  <c r="C45" i="5"/>
  <c r="D45" i="5"/>
  <c r="F45" i="5"/>
  <c r="H45" i="5"/>
  <c r="B49" i="5"/>
  <c r="B48" i="5"/>
  <c r="B44" i="5"/>
  <c r="B61" i="5"/>
  <c r="C49" i="5"/>
  <c r="C48" i="5"/>
  <c r="C44" i="5"/>
  <c r="C61" i="5"/>
  <c r="D49" i="5"/>
  <c r="F49" i="5"/>
  <c r="F48" i="5"/>
  <c r="F44" i="5"/>
  <c r="F61" i="5"/>
  <c r="H49" i="5"/>
  <c r="H48" i="5"/>
  <c r="H44" i="5"/>
  <c r="H61" i="5"/>
  <c r="B53" i="5"/>
  <c r="C53" i="5"/>
  <c r="D53" i="5"/>
  <c r="F53" i="5"/>
  <c r="H53" i="5"/>
  <c r="B57" i="5"/>
  <c r="C57" i="5"/>
  <c r="D57" i="5"/>
  <c r="D48" i="5"/>
  <c r="F57" i="5"/>
  <c r="H57" i="5"/>
  <c r="B69" i="5"/>
  <c r="B68" i="5"/>
  <c r="C69" i="5"/>
  <c r="C68" i="5"/>
  <c r="D69" i="5"/>
  <c r="D68" i="5"/>
  <c r="F69" i="5"/>
  <c r="F68" i="5"/>
  <c r="H69" i="5"/>
  <c r="H68" i="5"/>
  <c r="B73" i="5"/>
  <c r="C73" i="5"/>
  <c r="D73" i="5"/>
  <c r="F73" i="5"/>
  <c r="H73" i="5"/>
  <c r="B92" i="5"/>
  <c r="B91" i="5"/>
  <c r="C92" i="5"/>
  <c r="C91" i="5"/>
  <c r="C112" i="5"/>
  <c r="D92" i="5"/>
  <c r="D91" i="5"/>
  <c r="D112" i="5"/>
  <c r="F92" i="5"/>
  <c r="F91" i="5"/>
  <c r="F112" i="5"/>
  <c r="H92" i="5"/>
  <c r="H91" i="5"/>
  <c r="B94" i="5"/>
  <c r="B93" i="5"/>
  <c r="C94" i="5"/>
  <c r="D94" i="5"/>
  <c r="D93" i="5"/>
  <c r="F94" i="5"/>
  <c r="F93" i="5"/>
  <c r="H94" i="5"/>
  <c r="H93" i="5"/>
  <c r="B98" i="5"/>
  <c r="C98" i="5"/>
  <c r="C93" i="5"/>
  <c r="D98" i="5"/>
  <c r="F98" i="5"/>
  <c r="H98" i="5"/>
  <c r="B107" i="5"/>
  <c r="B112" i="5"/>
  <c r="C107" i="5"/>
  <c r="D107" i="5"/>
  <c r="F107" i="5"/>
  <c r="H107" i="5"/>
  <c r="H112" i="5"/>
  <c r="B117" i="5"/>
  <c r="C117" i="5"/>
  <c r="D117" i="5"/>
  <c r="F117" i="5"/>
  <c r="F120" i="5"/>
  <c r="H117" i="5"/>
  <c r="B120" i="5"/>
  <c r="C120" i="5"/>
  <c r="D120" i="5"/>
  <c r="H120" i="5"/>
  <c r="B14" i="6"/>
  <c r="B18" i="6"/>
  <c r="B21" i="6"/>
  <c r="D14" i="6"/>
  <c r="F14" i="6"/>
  <c r="F18" i="6"/>
  <c r="F21" i="6"/>
  <c r="D18" i="6"/>
  <c r="D21" i="6"/>
  <c r="B36" i="6"/>
  <c r="D36" i="6"/>
  <c r="F36" i="6"/>
  <c r="F44" i="6"/>
  <c r="F46" i="6"/>
  <c r="B39" i="6"/>
  <c r="B44" i="6"/>
  <c r="B46" i="6"/>
  <c r="D39" i="6"/>
  <c r="F39" i="6"/>
  <c r="D44" i="6"/>
  <c r="D46" i="6"/>
  <c r="B15" i="7"/>
  <c r="C15" i="7"/>
  <c r="D15" i="7"/>
  <c r="E15" i="7"/>
  <c r="E13" i="7"/>
  <c r="B18" i="7"/>
  <c r="C18" i="7"/>
  <c r="D18" i="7"/>
  <c r="D13" i="7"/>
  <c r="E18" i="7"/>
  <c r="B21" i="7"/>
  <c r="C21" i="7"/>
  <c r="C13" i="7"/>
  <c r="D21" i="7"/>
  <c r="E21" i="7"/>
  <c r="B24" i="7"/>
  <c r="C24" i="7"/>
  <c r="D24" i="7"/>
  <c r="E24" i="7"/>
  <c r="B31" i="7"/>
  <c r="B27" i="7"/>
  <c r="B35" i="7"/>
  <c r="B36" i="7"/>
  <c r="C31" i="7"/>
  <c r="C27" i="7"/>
  <c r="C35" i="7"/>
  <c r="C36" i="7"/>
  <c r="D31" i="7"/>
  <c r="D27" i="7"/>
  <c r="D35" i="7"/>
  <c r="D36" i="7"/>
  <c r="E31" i="7"/>
  <c r="E27" i="7"/>
  <c r="E35" i="7"/>
  <c r="E36" i="7"/>
  <c r="E58" i="7"/>
  <c r="B41" i="7"/>
  <c r="C41" i="7"/>
  <c r="D41" i="7"/>
  <c r="E41" i="7"/>
  <c r="B45" i="7"/>
  <c r="C45" i="7"/>
  <c r="D45" i="7"/>
  <c r="E45" i="7"/>
  <c r="C46" i="7"/>
  <c r="C53" i="7"/>
  <c r="C56" i="7"/>
  <c r="D46" i="7"/>
  <c r="E46" i="7"/>
  <c r="B48" i="7"/>
  <c r="B46" i="7"/>
  <c r="B53" i="7"/>
  <c r="C48" i="7"/>
  <c r="D48" i="7"/>
  <c r="E48" i="7"/>
  <c r="D53" i="7"/>
  <c r="D56" i="7"/>
  <c r="E53" i="7"/>
  <c r="E56" i="7"/>
  <c r="B16" i="8"/>
  <c r="B28" i="8"/>
  <c r="C16" i="8"/>
  <c r="D16" i="8"/>
  <c r="E16" i="8"/>
  <c r="E28" i="8"/>
  <c r="F16" i="8"/>
  <c r="F28" i="8"/>
  <c r="G16" i="8"/>
  <c r="H16" i="8"/>
  <c r="I16" i="8"/>
  <c r="I28" i="8"/>
  <c r="J16" i="8"/>
  <c r="J28" i="8"/>
  <c r="K16" i="8"/>
  <c r="C28" i="8"/>
  <c r="D28" i="8"/>
  <c r="G28" i="8"/>
  <c r="H28" i="8"/>
  <c r="K28" i="8"/>
  <c r="B14" i="9"/>
  <c r="B13" i="9"/>
  <c r="C14" i="9"/>
  <c r="D14" i="9"/>
  <c r="E14" i="9"/>
  <c r="E13" i="9"/>
  <c r="F13" i="9"/>
  <c r="F15" i="9"/>
  <c r="F16" i="9"/>
  <c r="F17" i="9"/>
  <c r="F18" i="9"/>
  <c r="F19" i="9"/>
  <c r="B20" i="9"/>
  <c r="C20" i="9"/>
  <c r="F20" i="9"/>
  <c r="D20" i="9"/>
  <c r="D13" i="9"/>
  <c r="E20" i="9"/>
  <c r="F21" i="9"/>
  <c r="F22" i="9"/>
  <c r="F23" i="9"/>
  <c r="F24" i="9"/>
  <c r="F25" i="9"/>
  <c r="B26" i="9"/>
  <c r="C26" i="9"/>
  <c r="F26" i="9"/>
  <c r="D26" i="9"/>
  <c r="E26" i="9"/>
  <c r="F27" i="9"/>
  <c r="F28" i="9"/>
  <c r="F29" i="9"/>
  <c r="F30" i="9"/>
  <c r="F31" i="9"/>
  <c r="B32" i="9"/>
  <c r="C32" i="9"/>
  <c r="F32" i="9"/>
  <c r="D32" i="9"/>
  <c r="E32" i="9"/>
  <c r="F33" i="9"/>
  <c r="F34" i="9"/>
  <c r="F35" i="9"/>
  <c r="F36" i="9"/>
  <c r="F37" i="9"/>
  <c r="B38" i="9"/>
  <c r="C38" i="9"/>
  <c r="F38" i="9"/>
  <c r="D38" i="9"/>
  <c r="E38" i="9"/>
  <c r="F39" i="9"/>
  <c r="F40" i="9"/>
  <c r="F41" i="9"/>
  <c r="F42" i="9"/>
  <c r="F43" i="9"/>
  <c r="B45" i="9"/>
  <c r="B44" i="9"/>
  <c r="B54" i="9"/>
  <c r="B110" i="9"/>
  <c r="C45" i="9"/>
  <c r="C44" i="9"/>
  <c r="D45" i="9"/>
  <c r="D44" i="9"/>
  <c r="D54" i="9"/>
  <c r="D110" i="9"/>
  <c r="E45" i="9"/>
  <c r="E44" i="9"/>
  <c r="F46" i="9"/>
  <c r="F47" i="9"/>
  <c r="F48" i="9"/>
  <c r="F49" i="9"/>
  <c r="F50" i="9"/>
  <c r="F51" i="9"/>
  <c r="F52" i="9"/>
  <c r="F53" i="9"/>
  <c r="F58" i="9"/>
  <c r="F59" i="9"/>
  <c r="B60" i="9"/>
  <c r="C60" i="9"/>
  <c r="F60" i="9"/>
  <c r="D60" i="9"/>
  <c r="E60" i="9"/>
  <c r="F61" i="9"/>
  <c r="F62" i="9"/>
  <c r="F63" i="9"/>
  <c r="B64" i="9"/>
  <c r="C64" i="9"/>
  <c r="F64" i="9"/>
  <c r="D64" i="9"/>
  <c r="E64" i="9"/>
  <c r="F65" i="9"/>
  <c r="F66" i="9"/>
  <c r="F67" i="9"/>
  <c r="F68" i="9"/>
  <c r="D69" i="9"/>
  <c r="E69" i="9"/>
  <c r="B74" i="9"/>
  <c r="B85" i="9"/>
  <c r="C74" i="9"/>
  <c r="C85" i="9"/>
  <c r="F85" i="9"/>
  <c r="D74" i="9"/>
  <c r="D85" i="9"/>
  <c r="E74" i="9"/>
  <c r="E85" i="9"/>
  <c r="E86" i="9"/>
  <c r="F75" i="9"/>
  <c r="F76" i="9"/>
  <c r="F77" i="9"/>
  <c r="F78" i="9"/>
  <c r="F79" i="9"/>
  <c r="F80" i="9"/>
  <c r="B81" i="9"/>
  <c r="C81" i="9"/>
  <c r="D81" i="9"/>
  <c r="E81" i="9"/>
  <c r="F82" i="9"/>
  <c r="F83" i="9"/>
  <c r="F84" i="9"/>
  <c r="B91" i="9"/>
  <c r="C91" i="9"/>
  <c r="C97" i="9"/>
  <c r="F97" i="9"/>
  <c r="D91" i="9"/>
  <c r="D97" i="9"/>
  <c r="E91" i="9"/>
  <c r="F91" i="9"/>
  <c r="F92" i="9"/>
  <c r="F93" i="9"/>
  <c r="B94" i="9"/>
  <c r="B97" i="9"/>
  <c r="C94" i="9"/>
  <c r="F94" i="9"/>
  <c r="D94" i="9"/>
  <c r="E94" i="9"/>
  <c r="F95" i="9"/>
  <c r="F96" i="9"/>
  <c r="E97" i="9"/>
  <c r="F101" i="9"/>
  <c r="B114" i="9"/>
  <c r="C114" i="9"/>
  <c r="D114" i="9"/>
  <c r="E114" i="9"/>
  <c r="F115" i="9"/>
  <c r="F116" i="9"/>
  <c r="B117" i="9"/>
  <c r="B124" i="9"/>
  <c r="C117" i="9"/>
  <c r="D117" i="9"/>
  <c r="E117" i="9"/>
  <c r="E124" i="9"/>
  <c r="F124" i="9"/>
  <c r="F118" i="9"/>
  <c r="F119" i="9"/>
  <c r="F120" i="9"/>
  <c r="F121" i="9"/>
  <c r="F122" i="9"/>
  <c r="F123" i="9"/>
  <c r="C124" i="9"/>
  <c r="D124" i="9"/>
  <c r="E130" i="9"/>
  <c r="E134" i="9"/>
  <c r="F142" i="9"/>
  <c r="F143" i="9"/>
  <c r="F144" i="9"/>
  <c r="F145" i="9"/>
  <c r="B146" i="9"/>
  <c r="C146" i="9"/>
  <c r="F146" i="9"/>
  <c r="D146" i="9"/>
  <c r="E146" i="9"/>
  <c r="B12" i="10"/>
  <c r="E12" i="10"/>
  <c r="C12" i="10"/>
  <c r="D12" i="10"/>
  <c r="E13" i="10"/>
  <c r="E14" i="10"/>
  <c r="B15" i="10"/>
  <c r="C15" i="10"/>
  <c r="D15" i="10"/>
  <c r="D22" i="10"/>
  <c r="D31" i="10"/>
  <c r="E15" i="10"/>
  <c r="E16" i="10"/>
  <c r="E17" i="10"/>
  <c r="E18" i="10"/>
  <c r="E19" i="10"/>
  <c r="E20" i="10"/>
  <c r="E21" i="10"/>
  <c r="B22" i="10"/>
  <c r="E22" i="10"/>
  <c r="C22" i="10"/>
  <c r="D30" i="10"/>
  <c r="H13" i="11"/>
  <c r="H20" i="11"/>
  <c r="H21" i="11"/>
  <c r="H24" i="11"/>
  <c r="H28" i="11"/>
  <c r="H22" i="11"/>
  <c r="B24" i="11"/>
  <c r="D24" i="11"/>
  <c r="F24" i="11"/>
  <c r="D28" i="11"/>
  <c r="B28" i="11"/>
  <c r="F22" i="14"/>
  <c r="C31" i="14"/>
  <c r="F31" i="14"/>
  <c r="F22" i="15"/>
  <c r="C31" i="15"/>
  <c r="F31" i="15"/>
  <c r="C32" i="13"/>
  <c r="E32" i="13"/>
  <c r="E21" i="13"/>
  <c r="J106" i="2"/>
  <c r="J76" i="2"/>
  <c r="I76" i="2"/>
  <c r="F76" i="2"/>
  <c r="H75" i="3"/>
  <c r="H67" i="3"/>
  <c r="H59" i="3"/>
  <c r="H51" i="3"/>
  <c r="H43" i="3"/>
  <c r="H35" i="3"/>
  <c r="H27" i="3"/>
  <c r="H19" i="3"/>
  <c r="G139" i="14"/>
  <c r="E139" i="14"/>
  <c r="G138" i="14"/>
  <c r="E138" i="14"/>
  <c r="G137" i="14"/>
  <c r="E137" i="14"/>
  <c r="G136" i="14"/>
  <c r="E136" i="14"/>
  <c r="G135" i="14"/>
  <c r="E135" i="14"/>
  <c r="G134" i="14"/>
  <c r="E134" i="14"/>
  <c r="H23" i="3"/>
  <c r="H31" i="3"/>
  <c r="H39" i="3"/>
  <c r="H47" i="3"/>
  <c r="H55" i="3"/>
  <c r="H63" i="3"/>
  <c r="H71" i="3"/>
  <c r="H17" i="3"/>
  <c r="H13" i="3"/>
  <c r="H76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J13" i="3"/>
  <c r="J76" i="3"/>
  <c r="I13" i="3"/>
  <c r="I76" i="3"/>
  <c r="J103" i="2"/>
  <c r="I98" i="2"/>
  <c r="D98" i="2"/>
  <c r="F93" i="2"/>
  <c r="F105" i="2"/>
  <c r="F113" i="2"/>
  <c r="F115" i="2"/>
  <c r="E93" i="2"/>
  <c r="E105" i="2"/>
  <c r="E113" i="2"/>
  <c r="E115" i="2"/>
  <c r="C93" i="2"/>
  <c r="C105" i="2"/>
  <c r="C113" i="2"/>
  <c r="C115" i="2"/>
  <c r="B93" i="2"/>
  <c r="B105" i="2"/>
  <c r="B113" i="2"/>
  <c r="B115" i="2"/>
  <c r="I94" i="2"/>
  <c r="I93" i="2"/>
  <c r="I105" i="2"/>
  <c r="J94" i="2"/>
  <c r="D94" i="2"/>
  <c r="D93" i="2"/>
  <c r="D105" i="2"/>
  <c r="G14" i="2"/>
  <c r="G13" i="2"/>
  <c r="G75" i="2"/>
  <c r="G83" i="2"/>
  <c r="G85" i="2"/>
  <c r="J62" i="2"/>
  <c r="J54" i="2"/>
  <c r="F62" i="2"/>
  <c r="F54" i="2"/>
  <c r="I62" i="2"/>
  <c r="I54" i="2"/>
  <c r="J48" i="2"/>
  <c r="F48" i="2"/>
  <c r="J41" i="2"/>
  <c r="F41" i="2"/>
  <c r="I41" i="2"/>
  <c r="J23" i="2"/>
  <c r="F23" i="2"/>
  <c r="I23" i="2"/>
  <c r="I14" i="2"/>
  <c r="I13" i="2"/>
  <c r="I75" i="2"/>
  <c r="I83" i="2"/>
  <c r="I85" i="2"/>
  <c r="C14" i="2"/>
  <c r="C13" i="2"/>
  <c r="C75" i="2"/>
  <c r="C83" i="2"/>
  <c r="C85" i="2"/>
  <c r="B14" i="2"/>
  <c r="B13" i="2"/>
  <c r="B75" i="2"/>
  <c r="B83" i="2"/>
  <c r="B85" i="2"/>
  <c r="J15" i="2"/>
  <c r="J14" i="2"/>
  <c r="J13" i="2"/>
  <c r="J75" i="2"/>
  <c r="J83" i="2"/>
  <c r="J85" i="2"/>
  <c r="F15" i="2"/>
  <c r="F14" i="2"/>
  <c r="F13" i="2"/>
  <c r="F75" i="2"/>
  <c r="F83" i="2"/>
  <c r="F85" i="2"/>
  <c r="I15" i="2"/>
  <c r="F117" i="9"/>
  <c r="F114" i="9"/>
  <c r="F81" i="9"/>
  <c r="F102" i="9"/>
  <c r="F74" i="9"/>
  <c r="B69" i="9"/>
  <c r="C69" i="9"/>
  <c r="F69" i="9"/>
  <c r="C13" i="9"/>
  <c r="C54" i="9"/>
  <c r="C110" i="9"/>
  <c r="B13" i="7"/>
  <c r="K32" i="4"/>
  <c r="I32" i="4"/>
  <c r="N13" i="4"/>
  <c r="G140" i="15"/>
  <c r="G49" i="15"/>
  <c r="C57" i="15"/>
  <c r="B57" i="15"/>
  <c r="F13" i="15"/>
  <c r="D31" i="15"/>
  <c r="F76" i="15"/>
  <c r="F78" i="15"/>
  <c r="D58" i="7"/>
  <c r="C63" i="5"/>
  <c r="E54" i="9"/>
  <c r="F44" i="9"/>
  <c r="B56" i="7"/>
  <c r="B58" i="7"/>
  <c r="C58" i="7"/>
  <c r="E26" i="6"/>
  <c r="B26" i="6"/>
  <c r="H63" i="5"/>
  <c r="B63" i="5"/>
  <c r="D44" i="5"/>
  <c r="D61" i="5"/>
  <c r="D63" i="5"/>
  <c r="F63" i="5"/>
  <c r="E87" i="9"/>
  <c r="E128" i="9"/>
  <c r="E135" i="9"/>
  <c r="E136" i="9"/>
  <c r="F45" i="9"/>
  <c r="E28" i="16"/>
  <c r="E30" i="16"/>
  <c r="E32" i="16"/>
  <c r="E34" i="16"/>
  <c r="E35" i="16"/>
  <c r="E26" i="16"/>
  <c r="E27" i="16"/>
  <c r="E29" i="16"/>
  <c r="E31" i="16"/>
  <c r="E33" i="16"/>
  <c r="G113" i="2"/>
  <c r="G115" i="2"/>
  <c r="F14" i="9"/>
  <c r="D37" i="17"/>
  <c r="G34" i="17"/>
  <c r="G30" i="17"/>
  <c r="G64" i="14"/>
  <c r="D57" i="15"/>
  <c r="G26" i="16"/>
  <c r="G30" i="16"/>
  <c r="G28" i="16"/>
  <c r="G32" i="17"/>
  <c r="G28" i="17"/>
  <c r="G26" i="17"/>
  <c r="B21" i="17"/>
  <c r="G21" i="17"/>
  <c r="I111" i="2"/>
  <c r="I110" i="2"/>
  <c r="I106" i="2"/>
  <c r="I113" i="2"/>
  <c r="I115" i="2"/>
  <c r="D107" i="2"/>
  <c r="D106" i="2"/>
  <c r="D113" i="2"/>
  <c r="D115" i="2"/>
  <c r="J115" i="2"/>
  <c r="J99" i="2"/>
  <c r="J98" i="2"/>
  <c r="J93" i="2"/>
  <c r="J105" i="2"/>
  <c r="J113" i="2"/>
  <c r="G31" i="17"/>
  <c r="G33" i="16"/>
  <c r="G31" i="16"/>
  <c r="G29" i="16"/>
  <c r="E110" i="9"/>
  <c r="F110" i="9"/>
  <c r="E137" i="9"/>
  <c r="F54" i="9"/>
  <c r="F74" i="15"/>
  <c r="G57" i="15"/>
</calcChain>
</file>

<file path=xl/sharedStrings.xml><?xml version="1.0" encoding="utf-8"?>
<sst xmlns="http://schemas.openxmlformats.org/spreadsheetml/2006/main" count="1654" uniqueCount="945">
  <si>
    <t>&lt;IDENTIFICAÇÃO DO ÓRGÃO, QUANDO O DEMONSTRATIVO FOR ESPECÍFICO DE UM ÓRGÃO&gt;</t>
  </si>
  <si>
    <t>RELATÓRIO DE GESTÃO FISCAL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</si>
  <si>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</si>
  <si>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</si>
  <si>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</si>
  <si>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</si>
  <si>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</si>
  <si>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</si>
  <si>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</si>
  <si>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</si>
  <si>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</si>
  <si>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</si>
  <si>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</si>
  <si>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</si>
  <si>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Endereço:</t>
  </si>
  <si>
    <t>Telefones, Fax, Celulares:</t>
  </si>
  <si>
    <t>Site e/ou email de contato:</t>
  </si>
  <si>
    <t>RREOPREF</t>
  </si>
  <si>
    <t>Tabela 1 - Balanço Orçamentário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</si>
  <si>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</si>
  <si>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</si>
  <si>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</si>
  <si>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</si>
  <si>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</si>
  <si>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</si>
  <si>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</si>
  <si>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</si>
  <si>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</si>
  <si>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</si>
  <si>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</si>
  <si>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</si>
  <si>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</si>
  <si>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</si>
  <si>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</si>
  <si>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</si>
  <si>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</si>
  <si>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</si>
  <si>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</si>
  <si>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</si>
  <si>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</si>
  <si>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</si>
  <si>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</si>
  <si>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</si>
  <si>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</si>
  <si>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</si>
  <si>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</si>
  <si>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</si>
  <si>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</si>
  <si>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</si>
  <si>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</si>
  <si>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</si>
  <si>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</si>
  <si>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</si>
  <si>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</si>
  <si>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</si>
  <si>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</si>
  <si>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</si>
  <si>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</si>
  <si>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</si>
  <si>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</si>
  <si>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</si>
  <si>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</si>
  <si>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</si>
  <si>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</si>
  <si>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</si>
  <si>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</si>
  <si>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</si>
  <si>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</si>
  <si>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</si>
  <si>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</si>
  <si>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</si>
  <si>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</si>
  <si>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</si>
  <si>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</si>
  <si>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</si>
  <si>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</si>
  <si>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</si>
  <si>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</si>
  <si>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</si>
  <si>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</si>
  <si>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</si>
  <si>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</si>
  <si>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</si>
  <si>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</si>
  <si>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</si>
  <si>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</si>
  <si>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</si>
  <si>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</si>
  <si>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</si>
  <si>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</si>
  <si>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</si>
  <si>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</si>
  <si>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</si>
  <si>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</si>
  <si>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</si>
  <si>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</si>
  <si>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</si>
  <si>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</si>
  <si>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</si>
  <si>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</si>
  <si>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</si>
  <si>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</si>
  <si>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</si>
  <si>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</si>
  <si>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</si>
  <si>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</si>
  <si>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</si>
  <si>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</si>
  <si>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</si>
  <si>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</si>
  <si>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</si>
  <si>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</si>
  <si>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</si>
  <si>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</si>
  <si>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</si>
  <si>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</si>
  <si>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</si>
  <si>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</si>
  <si>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</si>
  <si>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</si>
  <si>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</si>
  <si>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</si>
  <si>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</si>
  <si>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</si>
  <si>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</si>
  <si>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</si>
  <si>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</si>
  <si>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</si>
  <si>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</si>
  <si>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</si>
  <si>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</si>
  <si>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</si>
  <si>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</si>
  <si>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</si>
  <si>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</si>
  <si>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</si>
  <si>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</si>
  <si>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</si>
  <si>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</si>
  <si>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</si>
  <si>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</si>
  <si>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</si>
  <si>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</si>
  <si>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</si>
  <si>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</si>
  <si>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</si>
  <si>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</si>
  <si>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</si>
  <si>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</si>
  <si>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</si>
  <si>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</si>
  <si>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</si>
  <si>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</si>
  <si>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</si>
  <si>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</si>
  <si>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</si>
  <si>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</si>
  <si>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</si>
  <si>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</si>
  <si>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</si>
  <si>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</si>
  <si>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</si>
  <si>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</si>
  <si>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</si>
  <si>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</si>
  <si>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</si>
  <si>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</si>
  <si>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</si>
  <si>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</si>
  <si>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</si>
  <si>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</si>
  <si>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</si>
  <si>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</si>
  <si>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</si>
  <si>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</si>
  <si>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</si>
  <si>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</si>
  <si>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</si>
  <si>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</si>
  <si>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</si>
  <si>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</si>
  <si>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</si>
  <si>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</si>
  <si>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</si>
  <si>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</si>
  <si>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</si>
  <si>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</si>
  <si>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</si>
  <si>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</si>
  <si>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</si>
  <si>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</si>
  <si>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</si>
  <si>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</si>
  <si>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</si>
  <si>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</si>
  <si>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</si>
  <si>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</si>
  <si>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</si>
  <si>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</si>
  <si>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</si>
  <si>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</si>
  <si>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</si>
  <si>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</si>
  <si>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</si>
  <si>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</si>
  <si>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</si>
  <si>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</si>
  <si>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</si>
  <si>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</si>
  <si>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</si>
  <si>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</si>
  <si>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</si>
  <si>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</si>
  <si>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</si>
  <si>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</si>
  <si>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</si>
  <si>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</si>
  <si>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</si>
  <si>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</si>
  <si>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</si>
  <si>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</si>
  <si>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</si>
  <si>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</si>
  <si>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</si>
  <si>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</si>
  <si>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</si>
  <si>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</si>
  <si>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</si>
  <si>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</si>
  <si>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</si>
  <si>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</si>
  <si>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</si>
  <si>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</si>
  <si>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</si>
  <si>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</si>
  <si>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</si>
  <si>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</si>
  <si>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</si>
  <si>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</si>
  <si>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</si>
  <si>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</si>
  <si>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</si>
  <si>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</si>
  <si>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</si>
  <si>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</si>
  <si>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</si>
  <si>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</si>
  <si>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</si>
  <si>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</si>
  <si>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</si>
  <si>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</si>
  <si>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</si>
  <si>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</si>
  <si>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</si>
  <si>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</si>
  <si>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</si>
  <si>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</si>
  <si>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</si>
  <si>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</si>
  <si>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</si>
  <si>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</si>
  <si>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</si>
  <si>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</si>
  <si>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</si>
  <si>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</si>
  <si>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</si>
  <si>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</si>
  <si>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</si>
  <si>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</si>
  <si>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</si>
  <si>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</si>
  <si>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</si>
  <si>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</si>
  <si>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</si>
  <si>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</si>
  <si>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</si>
  <si>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</si>
  <si>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</si>
  <si>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</si>
  <si>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</si>
  <si>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</si>
  <si>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</si>
  <si>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</si>
  <si>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</si>
  <si>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</si>
  <si>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</si>
  <si>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</si>
  <si>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</si>
  <si>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</si>
  <si>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</si>
  <si>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</si>
  <si>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</si>
  <si>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</si>
  <si>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</si>
  <si>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SALDO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</si>
  <si>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</si>
  <si>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</si>
  <si>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</si>
  <si>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</si>
  <si>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</si>
  <si>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</si>
  <si>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</si>
  <si>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</si>
  <si>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</si>
  <si>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</si>
  <si>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</si>
  <si>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</si>
  <si>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</si>
  <si>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</si>
  <si>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</si>
  <si>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</si>
  <si>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</si>
  <si>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</si>
  <si>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</si>
  <si>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</si>
  <si>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</si>
  <si>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</si>
  <si>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</si>
  <si>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</si>
  <si>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</si>
  <si>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</si>
  <si>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</si>
  <si>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</si>
  <si>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</si>
  <si>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</si>
  <si>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</si>
  <si>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</si>
  <si>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</si>
  <si>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</si>
  <si>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</si>
  <si>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</si>
  <si>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</si>
  <si>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</si>
  <si>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</si>
  <si>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</si>
  <si>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</si>
  <si>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</si>
  <si>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</si>
  <si>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</si>
  <si>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</si>
  <si>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</si>
  <si>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</si>
  <si>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</si>
  <si>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</si>
  <si>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</si>
  <si>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</si>
  <si>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</si>
  <si>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</si>
  <si>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</si>
  <si>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</si>
  <si>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</si>
  <si>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</si>
  <si>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</si>
  <si>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</si>
  <si>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</si>
  <si>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</si>
  <si>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</si>
  <si>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</si>
  <si>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</si>
  <si>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</si>
  <si>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</si>
  <si>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</si>
  <si>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</si>
  <si>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</si>
  <si>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</si>
  <si>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</si>
  <si>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</si>
  <si>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</si>
  <si>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</si>
  <si>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</si>
  <si>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</si>
  <si>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RESTOS A PAGAR PROCESSADOS</t>
  </si>
  <si>
    <t>RESTOS A PAGAR NÃO PROCESSADOS</t>
  </si>
  <si>
    <t>Inscritos</t>
  </si>
  <si>
    <t>PODER/ÓRGÃO</t>
  </si>
  <si>
    <t>Em</t>
  </si>
  <si>
    <t>Em 31 de</t>
  </si>
  <si>
    <t>Exercícios</t>
  </si>
  <si>
    <t>dezembro de</t>
  </si>
  <si>
    <t>Cancelados</t>
  </si>
  <si>
    <t>Pagos</t>
  </si>
  <si>
    <t xml:space="preserve">A Pagar </t>
  </si>
  <si>
    <t>Anteriores</t>
  </si>
  <si>
    <t>&lt;Exercício</t>
  </si>
  <si>
    <t>Anterior&gt;</t>
  </si>
  <si>
    <t>RESTOS A PAGAR (EXCETO INTRA-ORÇAMENTÁRIOS) (I)</t>
  </si>
  <si>
    <t>EXECUTIVO</t>
  </si>
  <si>
    <t>LEGISLATIVO</t>
  </si>
  <si>
    <t>JUDICIÁRIO</t>
  </si>
  <si>
    <t>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</si>
  <si>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</si>
  <si>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</si>
  <si>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</si>
  <si>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</si>
  <si>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</si>
  <si>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RECEITA RESULTANTE DE IMPOSTOS (caput do art. 212 da Constituição)</t>
  </si>
  <si>
    <t>(c) = (b/a)x100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</si>
  <si>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</si>
  <si>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</si>
  <si>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</si>
  <si>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</si>
  <si>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</si>
  <si>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</si>
  <si>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</si>
  <si>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</si>
  <si>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</si>
  <si>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</si>
  <si>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</si>
  <si>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</si>
  <si>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</si>
  <si>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</si>
  <si>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</si>
  <si>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</si>
  <si>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</si>
  <si>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</si>
  <si>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</si>
  <si>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</si>
  <si>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</si>
  <si>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</si>
  <si>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</si>
  <si>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</si>
  <si>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</si>
  <si>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</si>
  <si>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</si>
  <si>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</si>
  <si>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</si>
  <si>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</si>
  <si>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</si>
  <si>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</si>
  <si>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</si>
  <si>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</si>
  <si>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</si>
  <si>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</si>
  <si>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</si>
  <si>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</si>
  <si>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</si>
  <si>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</si>
  <si>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</si>
  <si>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</si>
  <si>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</si>
  <si>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</si>
  <si>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 xml:space="preserve">   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</si>
  <si>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</si>
  <si>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</si>
  <si>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</si>
  <si>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</si>
  <si>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</si>
  <si>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</si>
  <si>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</si>
  <si>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</si>
  <si>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</si>
  <si>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</si>
  <si>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</si>
  <si>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</si>
  <si>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</si>
  <si>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</si>
  <si>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</si>
  <si>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</si>
  <si>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</si>
  <si>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</si>
  <si>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</si>
  <si>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</si>
  <si>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</si>
  <si>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</si>
  <si>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</si>
  <si>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(12.1 – 11)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</si>
  <si>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</si>
  <si>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</si>
  <si>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</si>
  <si>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(e/d)x100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</si>
  <si>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</si>
  <si>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</si>
  <si>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</si>
  <si>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</si>
  <si>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</si>
  <si>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</si>
  <si>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</si>
  <si>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</si>
  <si>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</si>
  <si>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</si>
  <si>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</si>
  <si>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</si>
  <si>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</si>
  <si>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</si>
  <si>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</si>
  <si>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</si>
  <si>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</si>
  <si>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</si>
  <si>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</si>
  <si>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</si>
  <si>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</si>
  <si>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</si>
  <si>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</si>
  <si>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</si>
  <si>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</si>
  <si>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</si>
  <si>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</si>
  <si>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</si>
  <si>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</si>
  <si>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</si>
  <si>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</si>
  <si>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</si>
  <si>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</si>
  <si>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</si>
  <si>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</si>
  <si>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</si>
  <si>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</si>
  <si>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     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</si>
  <si>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</si>
  <si>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</si>
  <si>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</si>
  <si>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</si>
  <si>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</si>
  <si>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</si>
  <si>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</si>
  <si>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</si>
  <si>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</si>
  <si>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</si>
  <si>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</si>
  <si>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</si>
  <si>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</si>
  <si>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</si>
  <si>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</si>
  <si>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</si>
  <si>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</si>
  <si>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</si>
  <si>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</si>
  <si>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</si>
  <si>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</si>
  <si>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</si>
  <si>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</si>
  <si>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</si>
  <si>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</si>
  <si>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10"/>
        <rFont val="Times New Roman"/>
        <family val="1"/>
      </rPr>
      <t xml:space="preserve"> Caput do artigo 212 da CF/1988</t>
    </r>
  </si>
  <si>
    <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</si>
  <si>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</si>
  <si>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t>Tabela 8.4 – Demonstrativo da Despesa com Manutenção e Desenvolvimento do Ensino – MDE Executada em Consórcio Público</t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</si>
  <si>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</si>
  <si>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</si>
  <si>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</si>
  <si>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</si>
  <si>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</si>
  <si>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</si>
  <si>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</si>
  <si>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</si>
  <si>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</si>
  <si>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</si>
  <si>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</si>
  <si>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</si>
  <si>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</si>
  <si>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</si>
  <si>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</si>
  <si>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</si>
  <si>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</si>
  <si>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</si>
  <si>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</si>
  <si>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</si>
  <si>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</si>
  <si>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</si>
  <si>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</si>
  <si>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PREVISÃO ATUALIZADA</t>
  </si>
  <si>
    <t>SALDO NÃO</t>
  </si>
  <si>
    <t>REALIZADO</t>
  </si>
  <si>
    <t>(c) = (a – b)</t>
  </si>
  <si>
    <t>RECEITAS DE OPERAÇÕES DE CRÉDITO (I)</t>
  </si>
  <si>
    <t xml:space="preserve">DESPESAS </t>
  </si>
  <si>
    <t>DOTAÇÃO ATUALIZADA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</si>
  <si>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</si>
  <si>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</si>
  <si>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</si>
  <si>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</si>
  <si>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</si>
  <si>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</si>
  <si>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</si>
  <si>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</si>
  <si>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</si>
  <si>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</si>
  <si>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</si>
  <si>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</si>
  <si>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</si>
  <si>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</si>
  <si>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</si>
  <si>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</si>
  <si>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</si>
  <si>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</si>
  <si>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</si>
  <si>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</si>
  <si>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</si>
  <si>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</si>
  <si>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</si>
  <si>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</si>
  <si>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</si>
  <si>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</si>
  <si>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</si>
  <si>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</si>
  <si>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</si>
  <si>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</si>
  <si>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</si>
  <si>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</si>
  <si>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</si>
  <si>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</si>
  <si>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</si>
  <si>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</si>
  <si>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</si>
  <si>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</si>
  <si>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</si>
  <si>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</si>
  <si>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</si>
  <si>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</si>
  <si>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</si>
  <si>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</si>
  <si>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</si>
  <si>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</si>
  <si>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</si>
  <si>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</si>
  <si>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</si>
  <si>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</si>
  <si>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</si>
  <si>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</si>
  <si>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</si>
  <si>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</si>
  <si>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</si>
  <si>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</si>
  <si>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</si>
  <si>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</si>
  <si>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</si>
  <si>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</si>
  <si>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</si>
  <si>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</si>
  <si>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</si>
  <si>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</si>
  <si>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</si>
  <si>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</si>
  <si>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</si>
  <si>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</si>
  <si>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</si>
  <si>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</si>
  <si>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</si>
  <si>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</si>
  <si>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</si>
  <si>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</si>
  <si>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</si>
  <si>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</si>
  <si>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</si>
  <si>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</si>
  <si>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</si>
  <si>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</si>
  <si>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</si>
  <si>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</si>
  <si>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</si>
  <si>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</si>
  <si>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</si>
  <si>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</si>
  <si>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</si>
  <si>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</si>
  <si>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</si>
  <si>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</si>
  <si>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</si>
  <si>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</si>
  <si>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</si>
  <si>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</si>
  <si>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</si>
  <si>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</si>
  <si>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</si>
  <si>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</si>
  <si>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</si>
  <si>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</si>
  <si>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</si>
  <si>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</si>
  <si>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</si>
  <si>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</si>
  <si>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</si>
  <si>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</si>
  <si>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</si>
  <si>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</si>
  <si>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(h/IVf)x100</t>
  </si>
  <si>
    <t>(i)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</si>
  <si>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</si>
  <si>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</si>
  <si>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</si>
  <si>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</si>
  <si>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</si>
  <si>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</si>
  <si>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</si>
  <si>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</si>
  <si>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</si>
  <si>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</si>
  <si>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</si>
  <si>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</si>
  <si>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</si>
  <si>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</si>
  <si>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</si>
  <si>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</si>
  <si>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</si>
  <si>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</si>
  <si>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</si>
  <si>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</si>
  <si>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</si>
  <si>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</si>
  <si>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</si>
  <si>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</si>
  <si>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</si>
  <si>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</si>
  <si>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</si>
  <si>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</si>
  <si>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</si>
  <si>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</si>
  <si>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</si>
  <si>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</si>
  <si>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</si>
  <si>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</si>
  <si>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</si>
  <si>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</si>
  <si>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</si>
  <si>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</si>
  <si>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ARTIGO 24, § 1º e 2º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</si>
  <si>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</si>
  <si>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</si>
  <si>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</si>
  <si>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</si>
  <si>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</si>
  <si>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</si>
  <si>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</si>
  <si>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</si>
  <si>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</si>
  <si>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</si>
  <si>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</si>
  <si>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</si>
  <si>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</si>
  <si>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>RECURSOS VINCULADOS À DIFERENÇA DE LIMITE NÃO CUMPRIDO</t>
  </si>
  <si>
    <t>CONTROLE DAS DESPESAS CUSTEADAS COM RECURSOS VINCULADOS À PARCELA DO PERCENTUAL MÍNIMO</t>
  </si>
  <si>
    <t>NÃO APLICADA EM AÇÕES E SERVIÇOS DE SAÚDE EM EXERCÍCIOS ANTERIORES - ARTIGOS 25 E 26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</si>
  <si>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</si>
  <si>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</si>
  <si>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</si>
  <si>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</si>
  <si>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</si>
  <si>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</si>
  <si>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</si>
  <si>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</si>
  <si>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</si>
  <si>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</si>
  <si>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</si>
  <si>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</si>
  <si>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</si>
  <si>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</si>
  <si>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 x 100</t>
  </si>
  <si>
    <t>(m)</t>
  </si>
  <si>
    <t>(m/total m) x 100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</si>
  <si>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</si>
  <si>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</si>
  <si>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</si>
  <si>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</si>
  <si>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</si>
  <si>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</si>
  <si>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</si>
  <si>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</si>
  <si>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</si>
  <si>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</si>
  <si>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</si>
  <si>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</si>
  <si>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</si>
  <si>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 xml:space="preserve">   Impsoto sobre Transmissão de Bens Intervivos - ITBI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</si>
  <si>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</si>
  <si>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</si>
  <si>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</si>
  <si>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</si>
  <si>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</si>
  <si>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[VI(h+i)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</si>
  <si>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>DISPONIBILIDADE DE CAIXA VINCULADA AOS RESTOS A PAGAR CANECLADOS OU PRESCRITOS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</si>
  <si>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</si>
  <si>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</si>
  <si>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</si>
  <si>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</si>
  <si>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</si>
  <si>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</si>
  <si>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</si>
  <si>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</si>
  <si>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</si>
  <si>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</si>
  <si>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</si>
  <si>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</si>
  <si>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</si>
  <si>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</si>
  <si>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</si>
  <si>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</si>
  <si>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</si>
  <si>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</si>
  <si>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</si>
  <si>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</si>
  <si>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</si>
  <si>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</si>
  <si>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</si>
  <si>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</si>
  <si>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</si>
  <si>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</si>
  <si>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</si>
  <si>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</si>
  <si>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</si>
  <si>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</si>
  <si>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</si>
  <si>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</si>
  <si>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</si>
  <si>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</si>
  <si>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</si>
  <si>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</si>
  <si>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</si>
  <si>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</si>
  <si>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</si>
  <si>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</si>
  <si>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</si>
  <si>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</si>
  <si>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</si>
  <si>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</si>
  <si>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</si>
  <si>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</si>
  <si>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</si>
  <si>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</si>
  <si>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</si>
  <si>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</si>
  <si>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</si>
  <si>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</si>
  <si>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</si>
  <si>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</si>
  <si>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</si>
  <si>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</si>
  <si>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</si>
  <si>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</si>
  <si>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</si>
  <si>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</si>
  <si>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</si>
  <si>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</si>
  <si>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</si>
  <si>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</si>
  <si>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</si>
  <si>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</si>
  <si>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</si>
  <si>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</si>
  <si>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</si>
  <si>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</si>
  <si>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</si>
  <si>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</si>
  <si>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</si>
  <si>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</si>
  <si>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</si>
  <si>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</si>
  <si>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</si>
  <si>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</si>
  <si>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</si>
  <si>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</si>
  <si>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</si>
  <si>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</si>
  <si>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</si>
  <si>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</si>
  <si>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</si>
  <si>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</si>
  <si>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</si>
  <si>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</si>
  <si>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</si>
  <si>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</si>
  <si>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</si>
  <si>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</si>
  <si>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</si>
  <si>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</si>
  <si>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</si>
  <si>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</si>
  <si>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</si>
  <si>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</si>
  <si>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</si>
  <si>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</si>
  <si>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</si>
  <si>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</si>
  <si>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</si>
  <si>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</si>
  <si>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</si>
  <si>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</si>
  <si>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</si>
  <si>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</si>
  <si>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</si>
  <si>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</si>
  <si>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</si>
  <si>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</si>
  <si>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</si>
  <si>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</si>
  <si>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</si>
  <si>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</si>
  <si>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</si>
  <si>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</si>
  <si>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</si>
  <si>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</si>
  <si>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</si>
  <si>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</si>
  <si>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</si>
  <si>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</si>
  <si>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</si>
  <si>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</si>
  <si>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</si>
  <si>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</si>
  <si>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</si>
  <si>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</si>
  <si>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</si>
  <si>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</si>
  <si>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</si>
  <si>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</si>
  <si>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</si>
  <si>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</si>
  <si>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</si>
  <si>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</si>
  <si>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</si>
  <si>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</si>
  <si>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</si>
  <si>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</si>
  <si>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JUL/2012</t>
  </si>
  <si>
    <t>AGOST/2012</t>
  </si>
  <si>
    <t>SET/2012</t>
  </si>
  <si>
    <t>OUT/2012</t>
  </si>
  <si>
    <t>NOV/2012</t>
  </si>
  <si>
    <t>DEZ/2012</t>
  </si>
  <si>
    <t>FEV/2013</t>
  </si>
  <si>
    <t>JAN/2013</t>
  </si>
  <si>
    <t>MARÇ/2013</t>
  </si>
  <si>
    <t>ABR/2013</t>
  </si>
  <si>
    <t>MAI/2013</t>
  </si>
  <si>
    <t>JUN/2013</t>
  </si>
  <si>
    <t>1284.61</t>
  </si>
  <si>
    <t>IVANILDO PAIVA BARBOSA</t>
  </si>
  <si>
    <t>2013/2016</t>
  </si>
  <si>
    <t>252.222.953-20</t>
  </si>
  <si>
    <t>JOSE AUGUSTO BEZERRA DE SOUSA</t>
  </si>
  <si>
    <t>011852/O-0</t>
  </si>
  <si>
    <t>MURAL DA PREFEITURA, WWW.7FCUS.COM.BR E SITIO DA PREFEITURA</t>
  </si>
  <si>
    <t>RUA ADELIA S/N</t>
  </si>
  <si>
    <t>WWW.DAVINOPOLIS.MA.GOV.BR</t>
  </si>
  <si>
    <t>(99)3534-1135</t>
  </si>
  <si>
    <t>ESTADO DO MARANHÃO - PREFEITURA MUNICIPAL DE DAVINOPOLIS</t>
  </si>
  <si>
    <t>CNPJ 01,616.269/0001-60</t>
  </si>
  <si>
    <t>PERÍODO DE REFERÊNCIA: MAIO E JUNHO/2013</t>
  </si>
  <si>
    <t>PREFEITURA MUNICIPAL DE DAVINOPOLIS</t>
  </si>
  <si>
    <t>PERIODO DE REFERENCIA: MAIO E JUNHO/2013</t>
  </si>
  <si>
    <t>PREFEITURA MUNICIPAL DE DAVINOPOLS</t>
  </si>
  <si>
    <t>&lt;PERÍODO DE REFERÊNCIA: MAIO E JUNHO/2013</t>
  </si>
  <si>
    <t>&lt;PERÍODO DE REFERÊNCIA; MAIO E JUNHO/2013</t>
  </si>
  <si>
    <t>&lt;PERÍODO DE REFERÊNCIA: MAIO E JUNHO?2013</t>
  </si>
  <si>
    <t>PRRFEITURA MUNICIPAL DE DAVINOPOLIS</t>
  </si>
  <si>
    <t>PERÍODO DE REFERÊNCIA: MAIO E  JUNHO/2013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</si>
</sst>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2" formatCode="#,##0.0_);\(#,##0.0\)"/>
    <numFmt numFmtId="173" formatCode="&quot;R$ &quot;#,##0.00_);[Red]&quot;(R$ &quot;#,##0.00\)"/>
    <numFmt numFmtId="174" formatCode="_-* #,##0.00_-;\-* #,##0.00_-;_-* \-??_-;_-@_-"/>
    <numFmt numFmtId="175" formatCode="#,##0.00_ ;\-#,##0.00\ "/>
    <numFmt numFmtId="176" formatCode="0.00_ ;\-0.00\ "/>
  </numFmts>
  <fonts count="38" x14ac:knownFonts="1">
    <font>
      <sz val="10"/>
      <name val="Arial"/>
      <family val="2"/>
    </font>
    <font>
      <sz val="14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sz val="12"/>
      <name val="Arial"/>
      <family val="2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5"/>
      </patternFill>
    </fill>
    <fill>
      <patternFill patternType="solid">
        <fgColor indexed="59"/>
        <bgColor indexed="63"/>
      </patternFill>
    </fill>
  </fills>
  <borders count="4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9" fontId="37" fillId="0" borderId="0" applyFill="0" applyBorder="0" applyAlignment="0" applyProtection="0"/>
    <xf numFmtId="174" fontId="37" fillId="0" borderId="0" applyFill="0" applyBorder="0" applyAlignment="0" applyProtection="0"/>
  </cellStyleXfs>
  <cellXfs count="995">
    <xf numFmtId="0" fontId="0" fillId="0" borderId="0" xfId="0"/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5" xfId="0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173" fontId="8" fillId="0" borderId="0" xfId="0" applyNumberFormat="1" applyFont="1" applyFill="1" applyAlignment="1">
      <alignment horizontal="right" vertical="center"/>
    </xf>
    <xf numFmtId="49" fontId="8" fillId="2" borderId="6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172" fontId="8" fillId="2" borderId="12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172" fontId="8" fillId="2" borderId="14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175" fontId="37" fillId="0" borderId="11" xfId="2" applyNumberFormat="1" applyFill="1" applyBorder="1" applyAlignment="1" applyProtection="1">
      <alignment vertical="center"/>
    </xf>
    <xf numFmtId="10" fontId="37" fillId="0" borderId="11" xfId="1" applyNumberFormat="1" applyFill="1" applyBorder="1" applyAlignment="1" applyProtection="1">
      <alignment vertical="center"/>
    </xf>
    <xf numFmtId="175" fontId="37" fillId="0" borderId="8" xfId="2" applyNumberFormat="1" applyFill="1" applyBorder="1" applyAlignment="1" applyProtection="1">
      <alignment vertical="center"/>
    </xf>
    <xf numFmtId="49" fontId="8" fillId="0" borderId="3" xfId="0" applyNumberFormat="1" applyFont="1" applyFill="1" applyBorder="1" applyAlignment="1">
      <alignment vertical="center"/>
    </xf>
    <xf numFmtId="175" fontId="37" fillId="0" borderId="11" xfId="2" applyNumberFormat="1" applyFill="1" applyBorder="1" applyAlignment="1" applyProtection="1">
      <alignment horizontal="right" vertical="center"/>
    </xf>
    <xf numFmtId="175" fontId="37" fillId="0" borderId="12" xfId="2" applyNumberFormat="1" applyFill="1" applyBorder="1" applyAlignment="1" applyProtection="1">
      <alignment vertical="center"/>
    </xf>
    <xf numFmtId="175" fontId="37" fillId="0" borderId="11" xfId="2" applyNumberFormat="1" applyFill="1" applyBorder="1" applyAlignment="1" applyProtection="1">
      <alignment vertical="center"/>
      <protection locked="0"/>
    </xf>
    <xf numFmtId="175" fontId="37" fillId="0" borderId="11" xfId="2" applyNumberFormat="1" applyFill="1" applyBorder="1" applyAlignment="1" applyProtection="1">
      <alignment horizontal="right" vertical="center"/>
      <protection locked="0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left" vertical="center" indent="2"/>
    </xf>
    <xf numFmtId="0" fontId="11" fillId="0" borderId="0" xfId="0" applyFont="1" applyFill="1" applyAlignment="1">
      <alignment vertical="center"/>
    </xf>
    <xf numFmtId="0" fontId="11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vertical="center"/>
    </xf>
    <xf numFmtId="175" fontId="37" fillId="0" borderId="15" xfId="2" applyNumberFormat="1" applyFill="1" applyBorder="1" applyAlignment="1" applyProtection="1">
      <alignment vertical="center"/>
    </xf>
    <xf numFmtId="175" fontId="37" fillId="0" borderId="15" xfId="2" applyNumberFormat="1" applyFill="1" applyBorder="1" applyAlignment="1" applyProtection="1">
      <alignment horizontal="right" vertical="center"/>
    </xf>
    <xf numFmtId="10" fontId="37" fillId="0" borderId="15" xfId="1" applyNumberFormat="1" applyFill="1" applyBorder="1" applyAlignment="1" applyProtection="1">
      <alignment vertical="center"/>
    </xf>
    <xf numFmtId="175" fontId="37" fillId="0" borderId="9" xfId="2" applyNumberFormat="1" applyFill="1" applyBorder="1" applyAlignment="1" applyProtection="1">
      <alignment vertical="center"/>
    </xf>
    <xf numFmtId="0" fontId="8" fillId="0" borderId="6" xfId="0" applyNumberFormat="1" applyFont="1" applyFill="1" applyBorder="1" applyAlignment="1">
      <alignment vertical="center" wrapText="1"/>
    </xf>
    <xf numFmtId="10" fontId="37" fillId="0" borderId="8" xfId="1" applyNumberFormat="1" applyFill="1" applyBorder="1" applyAlignment="1" applyProtection="1">
      <alignment vertical="center"/>
    </xf>
    <xf numFmtId="10" fontId="37" fillId="0" borderId="12" xfId="1" applyNumberFormat="1" applyFill="1" applyBorder="1" applyAlignment="1" applyProtection="1">
      <alignment vertical="center"/>
    </xf>
    <xf numFmtId="175" fontId="37" fillId="0" borderId="12" xfId="2" applyNumberFormat="1" applyFill="1" applyBorder="1" applyAlignment="1" applyProtection="1">
      <alignment vertical="center"/>
      <protection locked="0"/>
    </xf>
    <xf numFmtId="0" fontId="11" fillId="0" borderId="0" xfId="0" applyFont="1" applyFill="1" applyAlignment="1">
      <alignment horizontal="left" vertical="center"/>
    </xf>
    <xf numFmtId="175" fontId="37" fillId="0" borderId="14" xfId="2" applyNumberFormat="1" applyFill="1" applyBorder="1" applyAlignment="1" applyProtection="1">
      <alignment vertical="center"/>
      <protection locked="0"/>
    </xf>
    <xf numFmtId="49" fontId="8" fillId="0" borderId="2" xfId="0" applyNumberFormat="1" applyFont="1" applyFill="1" applyBorder="1" applyAlignment="1">
      <alignment vertical="center"/>
    </xf>
    <xf numFmtId="175" fontId="37" fillId="0" borderId="15" xfId="2" applyNumberFormat="1" applyFill="1" applyBorder="1" applyAlignment="1" applyProtection="1">
      <alignment vertical="center"/>
      <protection locked="0"/>
    </xf>
    <xf numFmtId="175" fontId="37" fillId="0" borderId="15" xfId="2" applyNumberFormat="1" applyFill="1" applyBorder="1" applyAlignment="1" applyProtection="1">
      <alignment horizontal="right" vertical="center"/>
      <protection locked="0"/>
    </xf>
    <xf numFmtId="49" fontId="8" fillId="2" borderId="2" xfId="0" applyNumberFormat="1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justify" vertical="center"/>
    </xf>
    <xf numFmtId="0" fontId="8" fillId="0" borderId="9" xfId="0" applyFont="1" applyBorder="1" applyAlignment="1">
      <alignment vertical="center"/>
    </xf>
    <xf numFmtId="0" fontId="8" fillId="2" borderId="10" xfId="0" applyNumberFormat="1" applyFont="1" applyFill="1" applyBorder="1" applyAlignment="1">
      <alignment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vertical="center"/>
    </xf>
    <xf numFmtId="0" fontId="8" fillId="2" borderId="13" xfId="0" applyNumberFormat="1" applyFont="1" applyFill="1" applyBorder="1" applyAlignment="1">
      <alignment horizontal="center" vertical="center"/>
    </xf>
    <xf numFmtId="0" fontId="8" fillId="2" borderId="14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/>
    </xf>
    <xf numFmtId="10" fontId="37" fillId="0" borderId="11" xfId="1" applyNumberFormat="1" applyFill="1" applyBorder="1" applyAlignment="1" applyProtection="1">
      <alignment horizontal="right" vertical="center"/>
    </xf>
    <xf numFmtId="175" fontId="37" fillId="0" borderId="12" xfId="2" applyNumberForma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>
      <alignment vertical="center"/>
    </xf>
    <xf numFmtId="175" fontId="37" fillId="0" borderId="12" xfId="2" applyNumberFormat="1" applyFill="1" applyBorder="1" applyAlignment="1" applyProtection="1">
      <alignment horizontal="right" vertical="center"/>
      <protection locked="0"/>
    </xf>
    <xf numFmtId="0" fontId="8" fillId="0" borderId="2" xfId="0" applyNumberFormat="1" applyFont="1" applyFill="1" applyBorder="1" applyAlignment="1">
      <alignment vertical="center"/>
    </xf>
    <xf numFmtId="175" fontId="37" fillId="0" borderId="9" xfId="2" applyNumberFormat="1" applyFill="1" applyBorder="1" applyAlignment="1" applyProtection="1">
      <alignment horizontal="right" vertical="center"/>
    </xf>
    <xf numFmtId="10" fontId="37" fillId="0" borderId="9" xfId="1" applyNumberFormat="1" applyFill="1" applyBorder="1" applyAlignment="1" applyProtection="1">
      <alignment horizontal="right" vertical="center"/>
    </xf>
    <xf numFmtId="175" fontId="37" fillId="0" borderId="8" xfId="2" applyNumberFormat="1" applyFill="1" applyBorder="1" applyAlignment="1" applyProtection="1">
      <alignment horizontal="right" vertical="center"/>
    </xf>
    <xf numFmtId="10" fontId="37" fillId="0" borderId="8" xfId="1" applyNumberFormat="1" applyFill="1" applyBorder="1" applyAlignment="1" applyProtection="1">
      <alignment horizontal="right" vertical="center"/>
    </xf>
    <xf numFmtId="10" fontId="37" fillId="0" borderId="12" xfId="1" applyNumberFormat="1" applyFill="1" applyBorder="1" applyAlignment="1" applyProtection="1">
      <alignment horizontal="right" vertical="center"/>
    </xf>
    <xf numFmtId="49" fontId="8" fillId="0" borderId="4" xfId="0" applyNumberFormat="1" applyFont="1" applyFill="1" applyBorder="1" applyAlignment="1">
      <alignment vertical="center"/>
    </xf>
    <xf numFmtId="175" fontId="37" fillId="0" borderId="14" xfId="2" applyNumberFormat="1" applyFill="1" applyBorder="1" applyAlignment="1" applyProtection="1">
      <alignment horizontal="right" vertical="center"/>
      <protection locked="0"/>
    </xf>
    <xf numFmtId="0" fontId="8" fillId="0" borderId="5" xfId="0" applyNumberFormat="1" applyFont="1" applyFill="1" applyBorder="1" applyAlignment="1">
      <alignment vertical="center"/>
    </xf>
    <xf numFmtId="175" fontId="37" fillId="0" borderId="14" xfId="2" applyNumberFormat="1" applyFill="1" applyBorder="1" applyAlignment="1" applyProtection="1">
      <alignment horizontal="right" vertical="center"/>
    </xf>
    <xf numFmtId="175" fontId="37" fillId="0" borderId="9" xfId="2" applyNumberFormat="1" applyFill="1" applyBorder="1" applyAlignment="1" applyProtection="1">
      <alignment horizontal="right" vertical="center"/>
      <protection locked="0"/>
    </xf>
    <xf numFmtId="10" fontId="37" fillId="0" borderId="15" xfId="1" applyNumberFormat="1" applyFill="1" applyBorder="1" applyAlignment="1" applyProtection="1">
      <alignment horizontal="right" vertical="center"/>
    </xf>
    <xf numFmtId="10" fontId="37" fillId="0" borderId="14" xfId="1" applyNumberForma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  <protection locked="0"/>
    </xf>
    <xf numFmtId="0" fontId="8" fillId="0" borderId="0" xfId="0" applyNumberFormat="1" applyFont="1" applyFill="1" applyAlignment="1" applyProtection="1">
      <alignment vertical="center"/>
      <protection locked="0"/>
    </xf>
    <xf numFmtId="0" fontId="8" fillId="0" borderId="0" xfId="0" applyNumberFormat="1" applyFont="1" applyFill="1"/>
    <xf numFmtId="0" fontId="8" fillId="0" borderId="0" xfId="0" applyFont="1" applyFill="1"/>
    <xf numFmtId="0" fontId="9" fillId="0" borderId="0" xfId="0" applyNumberFormat="1" applyFont="1" applyFill="1" applyAlignment="1"/>
    <xf numFmtId="0" fontId="10" fillId="0" borderId="0" xfId="0" applyNumberFormat="1" applyFont="1" applyFill="1" applyAlignment="1"/>
    <xf numFmtId="49" fontId="8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/>
    <xf numFmtId="0" fontId="8" fillId="0" borderId="0" xfId="0" applyFont="1" applyFill="1" applyBorder="1"/>
    <xf numFmtId="172" fontId="8" fillId="0" borderId="0" xfId="0" applyNumberFormat="1" applyFont="1" applyFill="1"/>
    <xf numFmtId="0" fontId="8" fillId="0" borderId="0" xfId="0" applyFont="1" applyFill="1" applyAlignment="1">
      <alignment horizontal="right"/>
    </xf>
    <xf numFmtId="173" fontId="8" fillId="0" borderId="0" xfId="0" applyNumberFormat="1" applyFont="1" applyFill="1" applyAlignment="1">
      <alignment horizontal="right"/>
    </xf>
    <xf numFmtId="0" fontId="8" fillId="2" borderId="6" xfId="0" applyFont="1" applyFill="1" applyBorder="1" applyAlignment="1"/>
    <xf numFmtId="0" fontId="8" fillId="2" borderId="7" xfId="0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/>
    </xf>
    <xf numFmtId="0" fontId="8" fillId="2" borderId="4" xfId="0" applyFont="1" applyFill="1" applyBorder="1" applyAlignment="1"/>
    <xf numFmtId="0" fontId="8" fillId="2" borderId="13" xfId="0" applyFont="1" applyFill="1" applyBorder="1" applyAlignment="1"/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3" xfId="0" applyFont="1" applyFill="1" applyBorder="1" applyAlignment="1"/>
    <xf numFmtId="174" fontId="37" fillId="0" borderId="11" xfId="2" applyFill="1" applyBorder="1" applyAlignment="1" applyProtection="1">
      <alignment horizontal="right"/>
    </xf>
    <xf numFmtId="10" fontId="37" fillId="0" borderId="11" xfId="1" applyNumberFormat="1" applyFill="1" applyBorder="1" applyAlignment="1" applyProtection="1">
      <alignment horizontal="right"/>
    </xf>
    <xf numFmtId="0" fontId="8" fillId="0" borderId="3" xfId="0" applyFont="1" applyFill="1" applyBorder="1"/>
    <xf numFmtId="174" fontId="37" fillId="0" borderId="11" xfId="2" applyFill="1" applyBorder="1" applyAlignment="1" applyProtection="1">
      <alignment horizontal="right"/>
      <protection locked="0"/>
    </xf>
    <xf numFmtId="0" fontId="8" fillId="2" borderId="1" xfId="0" applyFont="1" applyFill="1" applyBorder="1" applyAlignment="1">
      <alignment vertical="center"/>
    </xf>
    <xf numFmtId="174" fontId="37" fillId="2" borderId="15" xfId="2" applyFill="1" applyBorder="1" applyAlignment="1" applyProtection="1">
      <alignment horizontal="right"/>
    </xf>
    <xf numFmtId="10" fontId="37" fillId="2" borderId="15" xfId="1" applyNumberFormat="1" applyFill="1" applyBorder="1" applyAlignment="1" applyProtection="1">
      <alignment horizontal="right"/>
    </xf>
    <xf numFmtId="0" fontId="8" fillId="0" borderId="10" xfId="0" applyNumberFormat="1" applyFont="1" applyFill="1" applyBorder="1" applyAlignme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10" fillId="2" borderId="6" xfId="0" applyFont="1" applyFill="1" applyBorder="1" applyAlignment="1"/>
    <xf numFmtId="49" fontId="10" fillId="2" borderId="8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4" xfId="0" applyFont="1" applyFill="1" applyBorder="1" applyAlignment="1"/>
    <xf numFmtId="49" fontId="10" fillId="2" borderId="13" xfId="0" applyNumberFormat="1" applyFont="1" applyFill="1" applyBorder="1" applyAlignment="1" applyProtection="1">
      <alignment horizontal="center"/>
      <protection locked="0"/>
    </xf>
    <xf numFmtId="49" fontId="10" fillId="2" borderId="14" xfId="0" applyNumberFormat="1" applyFont="1" applyFill="1" applyBorder="1" applyAlignment="1">
      <alignment horizontal="center"/>
    </xf>
    <xf numFmtId="0" fontId="10" fillId="2" borderId="14" xfId="0" applyFont="1" applyFill="1" applyBorder="1" applyAlignment="1" applyProtection="1">
      <alignment horizontal="center"/>
      <protection locked="0"/>
    </xf>
    <xf numFmtId="49" fontId="10" fillId="0" borderId="0" xfId="0" applyNumberFormat="1" applyFont="1" applyFill="1" applyBorder="1" applyAlignment="1"/>
    <xf numFmtId="4" fontId="12" fillId="0" borderId="8" xfId="2" applyNumberFormat="1" applyFont="1" applyFill="1" applyBorder="1" applyAlignment="1" applyProtection="1"/>
    <xf numFmtId="0" fontId="10" fillId="0" borderId="0" xfId="0" applyFont="1" applyFill="1" applyAlignment="1"/>
    <xf numFmtId="49" fontId="8" fillId="0" borderId="3" xfId="0" applyNumberFormat="1" applyFont="1" applyFill="1" applyBorder="1" applyAlignment="1"/>
    <xf numFmtId="4" fontId="12" fillId="0" borderId="12" xfId="0" applyNumberFormat="1" applyFont="1" applyFill="1" applyBorder="1" applyAlignment="1" applyProtection="1">
      <protection locked="0"/>
    </xf>
    <xf numFmtId="49" fontId="10" fillId="0" borderId="3" xfId="0" applyNumberFormat="1" applyFont="1" applyFill="1" applyBorder="1" applyAlignment="1">
      <alignment horizontal="left"/>
    </xf>
    <xf numFmtId="4" fontId="12" fillId="0" borderId="12" xfId="2" applyNumberFormat="1" applyFont="1" applyFill="1" applyBorder="1" applyAlignment="1" applyProtection="1"/>
    <xf numFmtId="49" fontId="8" fillId="0" borderId="4" xfId="0" applyNumberFormat="1" applyFont="1" applyFill="1" applyBorder="1" applyAlignment="1"/>
    <xf numFmtId="4" fontId="12" fillId="0" borderId="14" xfId="0" applyNumberFormat="1" applyFont="1" applyFill="1" applyBorder="1" applyAlignment="1" applyProtection="1">
      <protection locked="0"/>
    </xf>
    <xf numFmtId="49" fontId="10" fillId="2" borderId="2" xfId="0" applyNumberFormat="1" applyFont="1" applyFill="1" applyBorder="1" applyAlignment="1"/>
    <xf numFmtId="4" fontId="12" fillId="2" borderId="9" xfId="2" applyNumberFormat="1" applyFont="1" applyFill="1" applyBorder="1" applyAlignment="1" applyProtection="1"/>
    <xf numFmtId="4" fontId="8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Alignment="1" applyProtection="1">
      <protection locked="0"/>
    </xf>
    <xf numFmtId="0" fontId="8" fillId="2" borderId="6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175" fontId="37" fillId="0" borderId="11" xfId="2" applyNumberFormat="1" applyFill="1" applyBorder="1" applyAlignment="1" applyProtection="1">
      <alignment vertical="center" wrapText="1"/>
    </xf>
    <xf numFmtId="0" fontId="8" fillId="0" borderId="5" xfId="0" applyFont="1" applyFill="1" applyBorder="1" applyAlignment="1">
      <alignment vertical="center"/>
    </xf>
    <xf numFmtId="175" fontId="37" fillId="0" borderId="13" xfId="2" applyNumberFormat="1" applyFill="1" applyBorder="1" applyAlignment="1" applyProtection="1">
      <alignment vertical="center"/>
      <protection locked="0"/>
    </xf>
    <xf numFmtId="0" fontId="8" fillId="2" borderId="2" xfId="0" applyNumberFormat="1" applyFont="1" applyFill="1" applyBorder="1" applyAlignment="1">
      <alignment vertical="center"/>
    </xf>
    <xf numFmtId="175" fontId="37" fillId="2" borderId="15" xfId="2" applyNumberFormat="1" applyFill="1" applyBorder="1" applyAlignment="1" applyProtection="1">
      <alignment vertical="center"/>
    </xf>
    <xf numFmtId="37" fontId="8" fillId="2" borderId="6" xfId="0" applyNumberFormat="1" applyFont="1" applyFill="1" applyBorder="1" applyAlignment="1">
      <alignment horizontal="center" vertical="center"/>
    </xf>
    <xf numFmtId="37" fontId="8" fillId="2" borderId="7" xfId="0" applyNumberFormat="1" applyFont="1" applyFill="1" applyBorder="1" applyAlignment="1">
      <alignment horizontal="center" vertical="center"/>
    </xf>
    <xf numFmtId="37" fontId="13" fillId="2" borderId="3" xfId="0" applyNumberFormat="1" applyFont="1" applyFill="1" applyBorder="1" applyAlignment="1">
      <alignment horizontal="center" vertical="center"/>
    </xf>
    <xf numFmtId="37" fontId="8" fillId="2" borderId="4" xfId="0" applyNumberFormat="1" applyFont="1" applyFill="1" applyBorder="1" applyAlignment="1">
      <alignment horizontal="center" vertical="center"/>
    </xf>
    <xf numFmtId="37" fontId="8" fillId="2" borderId="1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37" fontId="8" fillId="0" borderId="0" xfId="0" applyNumberFormat="1" applyFont="1" applyFill="1" applyBorder="1" applyAlignment="1">
      <alignment horizontal="left" vertical="center"/>
    </xf>
    <xf numFmtId="175" fontId="8" fillId="0" borderId="11" xfId="0" applyNumberFormat="1" applyFont="1" applyFill="1" applyBorder="1" applyAlignment="1">
      <alignment horizontal="right" vertical="center"/>
    </xf>
    <xf numFmtId="175" fontId="8" fillId="0" borderId="11" xfId="0" applyNumberFormat="1" applyFont="1" applyFill="1" applyBorder="1" applyAlignment="1" applyProtection="1">
      <alignment horizontal="right" vertical="center"/>
      <protection locked="0"/>
    </xf>
    <xf numFmtId="37" fontId="8" fillId="0" borderId="4" xfId="0" applyNumberFormat="1" applyFont="1" applyFill="1" applyBorder="1" applyAlignment="1">
      <alignment horizontal="left" vertical="center"/>
    </xf>
    <xf numFmtId="175" fontId="8" fillId="0" borderId="4" xfId="0" applyNumberFormat="1" applyFont="1" applyFill="1" applyBorder="1" applyAlignment="1" applyProtection="1">
      <alignment horizontal="right" vertical="center"/>
      <protection locked="0"/>
    </xf>
    <xf numFmtId="175" fontId="8" fillId="2" borderId="15" xfId="0" applyNumberFormat="1" applyFont="1" applyFill="1" applyBorder="1" applyAlignment="1">
      <alignment horizontal="right" vertical="center"/>
    </xf>
    <xf numFmtId="37" fontId="10" fillId="0" borderId="2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justify" vertical="center"/>
    </xf>
    <xf numFmtId="175" fontId="8" fillId="2" borderId="15" xfId="0" applyNumberFormat="1" applyFont="1" applyFill="1" applyBorder="1" applyAlignment="1">
      <alignment vertical="center"/>
    </xf>
    <xf numFmtId="37" fontId="8" fillId="0" borderId="0" xfId="0" applyNumberFormat="1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justify" vertical="center" wrapText="1"/>
    </xf>
    <xf numFmtId="176" fontId="8" fillId="0" borderId="7" xfId="0" applyNumberFormat="1" applyFont="1" applyBorder="1" applyAlignment="1">
      <alignment horizontal="right" vertical="center" wrapText="1"/>
    </xf>
    <xf numFmtId="176" fontId="8" fillId="0" borderId="11" xfId="0" applyNumberFormat="1" applyFont="1" applyBorder="1" applyAlignment="1">
      <alignment horizontal="right" vertical="center" wrapText="1"/>
    </xf>
    <xf numFmtId="176" fontId="8" fillId="0" borderId="11" xfId="0" applyNumberFormat="1" applyFont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>
      <alignment horizontal="justify" vertical="center" wrapText="1"/>
    </xf>
    <xf numFmtId="176" fontId="8" fillId="0" borderId="13" xfId="0" applyNumberFormat="1" applyFont="1" applyBorder="1" applyAlignment="1" applyProtection="1">
      <alignment horizontal="right" vertical="center" wrapText="1"/>
      <protection locked="0"/>
    </xf>
    <xf numFmtId="0" fontId="8" fillId="0" borderId="4" xfId="0" applyFont="1" applyBorder="1" applyAlignment="1">
      <alignment horizontal="justify" vertical="center" wrapText="1"/>
    </xf>
    <xf numFmtId="37" fontId="8" fillId="0" borderId="0" xfId="0" applyNumberFormat="1" applyFont="1" applyFill="1" applyBorder="1" applyAlignment="1">
      <alignment vertical="center" wrapText="1"/>
    </xf>
    <xf numFmtId="4" fontId="8" fillId="0" borderId="11" xfId="0" applyNumberFormat="1" applyFont="1" applyFill="1" applyBorder="1" applyAlignment="1">
      <alignment vertical="center" wrapText="1"/>
    </xf>
    <xf numFmtId="4" fontId="8" fillId="0" borderId="11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horizontal="right" vertical="center"/>
    </xf>
    <xf numFmtId="4" fontId="8" fillId="0" borderId="11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4" fontId="8" fillId="0" borderId="1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>
      <alignment vertical="center" wrapText="1"/>
    </xf>
    <xf numFmtId="4" fontId="8" fillId="0" borderId="13" xfId="0" applyNumberFormat="1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4" fontId="8" fillId="0" borderId="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 applyProtection="1">
      <alignment vertical="center"/>
      <protection locked="0"/>
    </xf>
    <xf numFmtId="4" fontId="8" fillId="0" borderId="4" xfId="0" applyNumberFormat="1" applyFont="1" applyFill="1" applyBorder="1" applyAlignment="1" applyProtection="1">
      <alignment vertical="center"/>
      <protection locked="0"/>
    </xf>
    <xf numFmtId="4" fontId="8" fillId="0" borderId="4" xfId="0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8" fillId="0" borderId="0" xfId="0" applyNumberFormat="1" applyFont="1" applyFill="1" applyAlignment="1"/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0" xfId="0" applyNumberFormat="1" applyFont="1" applyFill="1" applyBorder="1" applyAlignment="1"/>
    <xf numFmtId="0" fontId="8" fillId="0" borderId="2" xfId="0" applyFont="1" applyFill="1" applyBorder="1"/>
    <xf numFmtId="0" fontId="8" fillId="0" borderId="2" xfId="0" applyFont="1" applyFill="1" applyBorder="1" applyAlignment="1">
      <alignment vertical="center"/>
    </xf>
    <xf numFmtId="0" fontId="8" fillId="0" borderId="2" xfId="0" applyNumberFormat="1" applyFont="1" applyFill="1" applyBorder="1" applyAlignment="1"/>
    <xf numFmtId="0" fontId="8" fillId="2" borderId="2" xfId="0" applyFont="1" applyFill="1" applyBorder="1"/>
    <xf numFmtId="0" fontId="8" fillId="0" borderId="0" xfId="0" applyFont="1" applyFill="1" applyBorder="1" applyProtection="1">
      <protection locked="0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2" borderId="6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vertical="center"/>
    </xf>
    <xf numFmtId="0" fontId="8" fillId="2" borderId="13" xfId="0" applyNumberFormat="1" applyFont="1" applyFill="1" applyBorder="1" applyAlignment="1">
      <alignment vertical="center"/>
    </xf>
    <xf numFmtId="49" fontId="8" fillId="2" borderId="13" xfId="0" applyNumberFormat="1" applyFont="1" applyFill="1" applyBorder="1" applyAlignment="1" applyProtection="1">
      <alignment horizontal="center" vertical="center"/>
      <protection locked="0"/>
    </xf>
    <xf numFmtId="49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1" xfId="0" applyNumberFormat="1" applyFont="1" applyFill="1" applyBorder="1" applyAlignment="1">
      <alignment vertical="center"/>
    </xf>
    <xf numFmtId="4" fontId="8" fillId="2" borderId="15" xfId="0" applyNumberFormat="1" applyFont="1" applyFill="1" applyBorder="1" applyAlignment="1">
      <alignment vertical="center"/>
    </xf>
    <xf numFmtId="4" fontId="8" fillId="2" borderId="9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4" fontId="8" fillId="0" borderId="12" xfId="0" applyNumberFormat="1" applyFont="1" applyFill="1" applyBorder="1" applyAlignment="1">
      <alignment vertical="center" wrapText="1"/>
    </xf>
    <xf numFmtId="4" fontId="8" fillId="0" borderId="11" xfId="0" applyNumberFormat="1" applyFont="1" applyFill="1" applyBorder="1" applyAlignment="1" applyProtection="1">
      <alignment vertical="center" wrapText="1"/>
      <protection locked="0"/>
    </xf>
    <xf numFmtId="4" fontId="8" fillId="0" borderId="12" xfId="0" applyNumberFormat="1" applyFont="1" applyFill="1" applyBorder="1" applyAlignment="1" applyProtection="1">
      <alignment vertical="center" wrapText="1"/>
      <protection locked="0"/>
    </xf>
    <xf numFmtId="0" fontId="10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37" fontId="8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14" fillId="0" borderId="0" xfId="0" applyNumberFormat="1" applyFont="1" applyFill="1" applyAlignment="1"/>
    <xf numFmtId="0" fontId="14" fillId="0" borderId="0" xfId="0" applyFont="1" applyFill="1" applyAlignment="1"/>
    <xf numFmtId="0" fontId="8" fillId="0" borderId="5" xfId="0" applyFont="1" applyFill="1" applyBorder="1" applyAlignment="1"/>
    <xf numFmtId="0" fontId="8" fillId="2" borderId="3" xfId="0" applyFont="1" applyFill="1" applyBorder="1" applyAlignment="1"/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/>
    <xf numFmtId="0" fontId="8" fillId="2" borderId="12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/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/>
    <xf numFmtId="49" fontId="8" fillId="0" borderId="0" xfId="0" applyNumberFormat="1" applyFont="1" applyFill="1" applyAlignment="1">
      <alignment wrapText="1"/>
    </xf>
    <xf numFmtId="39" fontId="8" fillId="0" borderId="11" xfId="0" applyNumberFormat="1" applyFont="1" applyFill="1" applyBorder="1" applyAlignment="1"/>
    <xf numFmtId="39" fontId="8" fillId="0" borderId="12" xfId="0" applyNumberFormat="1" applyFont="1" applyFill="1" applyBorder="1" applyAlignment="1"/>
    <xf numFmtId="39" fontId="8" fillId="0" borderId="11" xfId="0" applyNumberFormat="1" applyFont="1" applyFill="1" applyBorder="1" applyAlignment="1" applyProtection="1">
      <protection locked="0"/>
    </xf>
    <xf numFmtId="39" fontId="8" fillId="0" borderId="12" xfId="0" applyNumberFormat="1" applyFont="1" applyFill="1" applyBorder="1" applyAlignment="1" applyProtection="1">
      <protection locked="0"/>
    </xf>
    <xf numFmtId="49" fontId="8" fillId="2" borderId="2" xfId="0" applyNumberFormat="1" applyFont="1" applyFill="1" applyBorder="1" applyAlignment="1"/>
    <xf numFmtId="39" fontId="8" fillId="2" borderId="15" xfId="0" applyNumberFormat="1" applyFont="1" applyFill="1" applyBorder="1" applyAlignment="1"/>
    <xf numFmtId="39" fontId="8" fillId="2" borderId="9" xfId="0" applyNumberFormat="1" applyFont="1" applyFill="1" applyBorder="1" applyAlignment="1"/>
    <xf numFmtId="0" fontId="15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0" fontId="8" fillId="0" borderId="0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5" xfId="0" applyNumberFormat="1" applyFont="1" applyFill="1" applyBorder="1" applyAlignment="1">
      <alignment vertical="center"/>
    </xf>
    <xf numFmtId="10" fontId="8" fillId="0" borderId="16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0" fontId="8" fillId="0" borderId="17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4" fontId="0" fillId="0" borderId="6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10" fontId="8" fillId="0" borderId="18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 applyProtection="1">
      <alignment horizontal="right" vertical="center" wrapText="1"/>
      <protection locked="0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center" wrapText="1"/>
    </xf>
    <xf numFmtId="10" fontId="8" fillId="0" borderId="20" xfId="0" applyNumberFormat="1" applyFont="1" applyFill="1" applyBorder="1" applyAlignment="1">
      <alignment vertical="center"/>
    </xf>
    <xf numFmtId="49" fontId="8" fillId="0" borderId="1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4" fontId="8" fillId="0" borderId="10" xfId="0" applyNumberFormat="1" applyFont="1" applyFill="1" applyBorder="1" applyAlignment="1" applyProtection="1">
      <alignment vertical="center"/>
      <protection locked="0"/>
    </xf>
    <xf numFmtId="4" fontId="8" fillId="0" borderId="8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 wrapText="1"/>
    </xf>
    <xf numFmtId="4" fontId="8" fillId="0" borderId="21" xfId="0" applyNumberFormat="1" applyFont="1" applyFill="1" applyBorder="1" applyAlignment="1">
      <alignment horizontal="right" vertical="center"/>
    </xf>
    <xf numFmtId="10" fontId="8" fillId="0" borderId="20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 applyProtection="1">
      <alignment horizontal="right" vertical="center"/>
      <protection locked="0"/>
    </xf>
    <xf numFmtId="4" fontId="8" fillId="0" borderId="21" xfId="0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0" xfId="0" applyNumberFormat="1" applyAlignment="1" applyProtection="1">
      <alignment horizontal="right" vertical="center"/>
      <protection locked="0"/>
    </xf>
    <xf numFmtId="4" fontId="0" fillId="0" borderId="21" xfId="0" applyNumberFormat="1" applyBorder="1" applyAlignment="1" applyProtection="1">
      <alignment horizontal="right" vertical="center"/>
      <protection locked="0"/>
    </xf>
    <xf numFmtId="10" fontId="8" fillId="0" borderId="2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173" fontId="8" fillId="0" borderId="23" xfId="0" applyNumberFormat="1" applyFont="1" applyBorder="1" applyAlignment="1">
      <alignment horizontal="right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4" fontId="8" fillId="0" borderId="26" xfId="0" applyNumberFormat="1" applyFont="1" applyBorder="1" applyAlignment="1">
      <alignment horizontal="right" vertical="center" wrapText="1"/>
    </xf>
    <xf numFmtId="0" fontId="8" fillId="2" borderId="27" xfId="0" applyFont="1" applyFill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173" fontId="2" fillId="0" borderId="5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6" xfId="0" applyFont="1" applyFill="1" applyBorder="1" applyAlignment="1" applyProtection="1">
      <alignment horizontal="center" vertical="center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right" vertical="center"/>
      <protection locked="0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/>
    </xf>
    <xf numFmtId="4" fontId="2" fillId="0" borderId="13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vertical="center"/>
    </xf>
    <xf numFmtId="173" fontId="2" fillId="0" borderId="0" xfId="0" applyNumberFormat="1" applyFont="1" applyFill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37" fontId="2" fillId="0" borderId="0" xfId="0" applyNumberFormat="1" applyFont="1" applyFill="1" applyBorder="1" applyAlignment="1">
      <alignment horizontal="center" vertical="center"/>
    </xf>
    <xf numFmtId="37" fontId="2" fillId="0" borderId="8" xfId="0" applyNumberFormat="1" applyFont="1" applyFill="1" applyBorder="1" applyAlignment="1">
      <alignment horizontal="center" vertical="center"/>
    </xf>
    <xf numFmtId="37" fontId="2" fillId="0" borderId="7" xfId="0" applyNumberFormat="1" applyFont="1" applyFill="1" applyBorder="1" applyAlignment="1">
      <alignment horizontal="center" vertical="center"/>
    </xf>
    <xf numFmtId="37" fontId="2" fillId="0" borderId="13" xfId="0" applyNumberFormat="1" applyFont="1" applyFill="1" applyBorder="1" applyAlignment="1">
      <alignment horizontal="center" vertical="center"/>
    </xf>
    <xf numFmtId="37" fontId="2" fillId="0" borderId="12" xfId="0" applyNumberFormat="1" applyFont="1" applyFill="1" applyBorder="1" applyAlignment="1">
      <alignment horizontal="center" vertical="center"/>
    </xf>
    <xf numFmtId="37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Fill="1" applyBorder="1" applyAlignment="1">
      <alignment horizontal="left" vertical="center" indent="1"/>
    </xf>
    <xf numFmtId="37" fontId="2" fillId="0" borderId="10" xfId="0" applyNumberFormat="1" applyFont="1" applyFill="1" applyBorder="1" applyAlignment="1">
      <alignment vertical="center"/>
    </xf>
    <xf numFmtId="37" fontId="2" fillId="0" borderId="2" xfId="0" applyNumberFormat="1" applyFont="1" applyFill="1" applyBorder="1" applyAlignment="1">
      <alignment vertical="center"/>
    </xf>
    <xf numFmtId="37" fontId="2" fillId="0" borderId="1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/>
    </xf>
    <xf numFmtId="4" fontId="2" fillId="0" borderId="15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0" fontId="23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3" fontId="23" fillId="0" borderId="0" xfId="0" applyNumberFormat="1" applyFont="1" applyFill="1" applyAlignment="1">
      <alignment horizontal="right" vertical="center"/>
    </xf>
    <xf numFmtId="0" fontId="23" fillId="2" borderId="10" xfId="0" applyFont="1" applyFill="1" applyBorder="1" applyAlignment="1">
      <alignment vertical="center"/>
    </xf>
    <xf numFmtId="0" fontId="24" fillId="2" borderId="7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 wrapText="1"/>
    </xf>
    <xf numFmtId="4" fontId="23" fillId="0" borderId="11" xfId="0" applyNumberFormat="1" applyFont="1" applyFill="1" applyBorder="1" applyAlignment="1">
      <alignment vertical="center"/>
    </xf>
    <xf numFmtId="4" fontId="23" fillId="0" borderId="11" xfId="0" applyNumberFormat="1" applyFont="1" applyFill="1" applyBorder="1" applyAlignment="1">
      <alignment horizontal="right" vertical="center"/>
    </xf>
    <xf numFmtId="10" fontId="23" fillId="0" borderId="12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 wrapText="1"/>
    </xf>
    <xf numFmtId="4" fontId="23" fillId="0" borderId="11" xfId="0" applyNumberFormat="1" applyFont="1" applyFill="1" applyBorder="1" applyAlignment="1" applyProtection="1">
      <alignment vertical="center" wrapText="1"/>
      <protection locked="0"/>
    </xf>
    <xf numFmtId="4" fontId="23" fillId="0" borderId="11" xfId="0" applyNumberFormat="1" applyFont="1" applyFill="1" applyBorder="1" applyAlignment="1" applyProtection="1">
      <alignment vertical="center"/>
      <protection locked="0"/>
    </xf>
    <xf numFmtId="0" fontId="24" fillId="0" borderId="2" xfId="0" applyFont="1" applyFill="1" applyBorder="1" applyAlignment="1">
      <alignment vertical="center" wrapText="1"/>
    </xf>
    <xf numFmtId="4" fontId="24" fillId="0" borderId="15" xfId="0" applyNumberFormat="1" applyFont="1" applyFill="1" applyBorder="1" applyAlignment="1">
      <alignment vertical="center"/>
    </xf>
    <xf numFmtId="4" fontId="24" fillId="0" borderId="15" xfId="0" applyNumberFormat="1" applyFont="1" applyFill="1" applyBorder="1" applyAlignment="1">
      <alignment horizontal="right" vertical="center"/>
    </xf>
    <xf numFmtId="10" fontId="23" fillId="0" borderId="9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4" fontId="24" fillId="0" borderId="12" xfId="0" applyNumberFormat="1" applyFont="1" applyFill="1" applyBorder="1" applyAlignment="1" applyProtection="1">
      <alignment horizontal="right" vertical="center"/>
      <protection locked="0"/>
    </xf>
    <xf numFmtId="4" fontId="23" fillId="0" borderId="12" xfId="0" applyNumberFormat="1" applyFont="1" applyFill="1" applyBorder="1" applyAlignment="1" applyProtection="1">
      <alignment horizontal="right" vertical="center"/>
      <protection locked="0"/>
    </xf>
    <xf numFmtId="0" fontId="23" fillId="3" borderId="0" xfId="0" applyFont="1" applyFill="1" applyAlignment="1">
      <alignment vertical="center"/>
    </xf>
    <xf numFmtId="0" fontId="23" fillId="3" borderId="5" xfId="0" applyFont="1" applyFill="1" applyBorder="1" applyAlignment="1">
      <alignment vertical="center"/>
    </xf>
    <xf numFmtId="4" fontId="24" fillId="0" borderId="14" xfId="0" applyNumberFormat="1" applyFont="1" applyFill="1" applyBorder="1" applyAlignment="1" applyProtection="1">
      <alignment horizontal="right" vertical="center"/>
      <protection locked="0"/>
    </xf>
    <xf numFmtId="4" fontId="23" fillId="0" borderId="14" xfId="0" applyNumberFormat="1" applyFont="1" applyFill="1" applyBorder="1" applyAlignment="1" applyProtection="1">
      <alignment horizontal="right" vertical="center"/>
      <protection locked="0"/>
    </xf>
    <xf numFmtId="0" fontId="24" fillId="0" borderId="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4" fillId="2" borderId="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4" fontId="23" fillId="0" borderId="7" xfId="0" applyNumberFormat="1" applyFont="1" applyFill="1" applyBorder="1" applyAlignment="1">
      <alignment horizontal="right" vertical="center"/>
    </xf>
    <xf numFmtId="10" fontId="23" fillId="0" borderId="0" xfId="0" applyNumberFormat="1" applyFont="1" applyFill="1" applyBorder="1" applyAlignment="1">
      <alignment horizontal="center" vertical="center"/>
    </xf>
    <xf numFmtId="4" fontId="23" fillId="0" borderId="11" xfId="0" applyNumberFormat="1" applyFont="1" applyFill="1" applyBorder="1" applyAlignment="1" applyProtection="1">
      <alignment horizontal="right" vertical="center"/>
      <protection locked="0"/>
    </xf>
    <xf numFmtId="0" fontId="24" fillId="3" borderId="2" xfId="0" applyFont="1" applyFill="1" applyBorder="1" applyAlignment="1">
      <alignment vertical="center"/>
    </xf>
    <xf numFmtId="4" fontId="23" fillId="0" borderId="15" xfId="0" applyNumberFormat="1" applyFont="1" applyFill="1" applyBorder="1" applyAlignment="1">
      <alignment horizontal="right" vertical="center"/>
    </xf>
    <xf numFmtId="10" fontId="23" fillId="0" borderId="16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23" fillId="3" borderId="10" xfId="0" applyFont="1" applyFill="1" applyBorder="1" applyAlignment="1">
      <alignment horizontal="left" vertical="center"/>
    </xf>
    <xf numFmtId="4" fontId="23" fillId="0" borderId="7" xfId="0" applyNumberFormat="1" applyFont="1" applyFill="1" applyBorder="1" applyAlignment="1" applyProtection="1">
      <alignment horizontal="right" vertical="center"/>
      <protection locked="0"/>
    </xf>
    <xf numFmtId="0" fontId="23" fillId="3" borderId="0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vertical="center"/>
    </xf>
    <xf numFmtId="0" fontId="23" fillId="3" borderId="3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4" fontId="23" fillId="0" borderId="9" xfId="0" applyNumberFormat="1" applyFont="1" applyFill="1" applyBorder="1" applyAlignment="1">
      <alignment horizontal="right" vertical="center"/>
    </xf>
    <xf numFmtId="10" fontId="23" fillId="0" borderId="28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4" fillId="3" borderId="0" xfId="0" applyFont="1" applyFill="1" applyBorder="1" applyAlignment="1">
      <alignment horizontal="left" vertical="center" wrapText="1"/>
    </xf>
    <xf numFmtId="4" fontId="24" fillId="3" borderId="9" xfId="0" applyNumberFormat="1" applyFont="1" applyFill="1" applyBorder="1" applyAlignment="1">
      <alignment horizontal="right" vertical="center" wrapText="1"/>
    </xf>
    <xf numFmtId="4" fontId="24" fillId="0" borderId="9" xfId="0" applyNumberFormat="1" applyFont="1" applyFill="1" applyBorder="1" applyAlignment="1">
      <alignment horizontal="right" vertical="center" wrapText="1"/>
    </xf>
    <xf numFmtId="0" fontId="24" fillId="0" borderId="10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4" fontId="24" fillId="0" borderId="7" xfId="0" applyNumberFormat="1" applyFont="1" applyFill="1" applyBorder="1" applyAlignment="1" applyProtection="1">
      <alignment vertical="center" wrapText="1"/>
      <protection locked="0"/>
    </xf>
    <xf numFmtId="4" fontId="24" fillId="0" borderId="6" xfId="0" applyNumberFormat="1" applyFont="1" applyFill="1" applyBorder="1" applyAlignment="1" applyProtection="1">
      <alignment vertical="center" wrapText="1"/>
      <protection locked="0"/>
    </xf>
    <xf numFmtId="4" fontId="23" fillId="0" borderId="7" xfId="0" applyNumberFormat="1" applyFont="1" applyFill="1" applyBorder="1" applyAlignment="1" applyProtection="1">
      <alignment vertical="center"/>
      <protection locked="0"/>
    </xf>
    <xf numFmtId="4" fontId="23" fillId="0" borderId="6" xfId="0" applyNumberFormat="1" applyFont="1" applyFill="1" applyBorder="1" applyAlignment="1" applyProtection="1">
      <alignment vertical="center"/>
      <protection locked="0"/>
    </xf>
    <xf numFmtId="4" fontId="23" fillId="0" borderId="10" xfId="0" applyNumberFormat="1" applyFont="1" applyBorder="1" applyAlignment="1" applyProtection="1">
      <alignment vertical="center"/>
      <protection locked="0"/>
    </xf>
    <xf numFmtId="4" fontId="24" fillId="0" borderId="11" xfId="0" applyNumberFormat="1" applyFont="1" applyFill="1" applyBorder="1" applyAlignment="1" applyProtection="1">
      <alignment vertical="center" wrapText="1"/>
      <protection locked="0"/>
    </xf>
    <xf numFmtId="4" fontId="24" fillId="0" borderId="3" xfId="0" applyNumberFormat="1" applyFont="1" applyFill="1" applyBorder="1" applyAlignment="1" applyProtection="1">
      <alignment vertical="center" wrapText="1"/>
      <protection locked="0"/>
    </xf>
    <xf numFmtId="4" fontId="23" fillId="0" borderId="3" xfId="0" applyNumberFormat="1" applyFont="1" applyFill="1" applyBorder="1" applyAlignment="1" applyProtection="1">
      <alignment vertical="center"/>
      <protection locked="0"/>
    </xf>
    <xf numFmtId="4" fontId="23" fillId="0" borderId="0" xfId="0" applyNumberFormat="1" applyFont="1" applyBorder="1" applyAlignment="1" applyProtection="1">
      <alignment vertical="center"/>
      <protection locked="0"/>
    </xf>
    <xf numFmtId="4" fontId="23" fillId="0" borderId="11" xfId="0" applyNumberFormat="1" applyFont="1" applyFill="1" applyBorder="1" applyAlignment="1" applyProtection="1">
      <alignment horizontal="center" vertical="center"/>
      <protection locked="0"/>
    </xf>
    <xf numFmtId="4" fontId="23" fillId="0" borderId="3" xfId="0" applyNumberFormat="1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Fill="1" applyBorder="1" applyAlignment="1">
      <alignment vertical="center" wrapText="1"/>
    </xf>
    <xf numFmtId="4" fontId="24" fillId="0" borderId="14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3" xfId="0" applyNumberFormat="1" applyFont="1" applyFill="1" applyBorder="1" applyAlignment="1">
      <alignment horizontal="right" vertical="center" wrapText="1"/>
    </xf>
    <xf numFmtId="0" fontId="24" fillId="2" borderId="4" xfId="0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5" xfId="0" applyFont="1" applyFill="1" applyBorder="1" applyAlignment="1">
      <alignment vertical="center"/>
    </xf>
    <xf numFmtId="0" fontId="25" fillId="2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10" fontId="23" fillId="0" borderId="3" xfId="0" applyNumberFormat="1" applyFont="1" applyFill="1" applyBorder="1" applyAlignment="1">
      <alignment horizontal="center" vertical="center"/>
    </xf>
    <xf numFmtId="4" fontId="23" fillId="0" borderId="13" xfId="0" applyNumberFormat="1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 applyProtection="1">
      <alignment vertical="center"/>
      <protection locked="0"/>
    </xf>
    <xf numFmtId="0" fontId="23" fillId="0" borderId="1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/>
    <xf numFmtId="0" fontId="23" fillId="0" borderId="0" xfId="0" applyFont="1" applyFill="1" applyAlignment="1"/>
    <xf numFmtId="0" fontId="19" fillId="0" borderId="0" xfId="0" applyFont="1"/>
    <xf numFmtId="0" fontId="23" fillId="0" borderId="0" xfId="0" applyFont="1" applyFill="1" applyBorder="1" applyAlignment="1">
      <alignment horizontal="center"/>
    </xf>
    <xf numFmtId="0" fontId="23" fillId="3" borderId="0" xfId="0" applyFont="1" applyFill="1"/>
    <xf numFmtId="0" fontId="23" fillId="0" borderId="0" xfId="0" applyFont="1" applyFill="1" applyAlignment="1">
      <alignment horizontal="center"/>
    </xf>
    <xf numFmtId="173" fontId="23" fillId="0" borderId="0" xfId="0" applyNumberFormat="1" applyFont="1" applyFill="1" applyAlignment="1">
      <alignment horizontal="right"/>
    </xf>
    <xf numFmtId="0" fontId="24" fillId="2" borderId="10" xfId="0" applyFont="1" applyFill="1" applyBorder="1" applyAlignment="1"/>
    <xf numFmtId="0" fontId="24" fillId="2" borderId="7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5" xfId="0" applyFont="1" applyFill="1" applyBorder="1" applyAlignment="1"/>
    <xf numFmtId="0" fontId="24" fillId="2" borderId="13" xfId="0" applyFont="1" applyFill="1" applyBorder="1" applyAlignment="1"/>
    <xf numFmtId="0" fontId="24" fillId="2" borderId="14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24" fillId="0" borderId="0" xfId="0" applyFont="1" applyFill="1" applyBorder="1" applyAlignment="1"/>
    <xf numFmtId="0" fontId="24" fillId="0" borderId="2" xfId="0" applyFont="1" applyFill="1" applyBorder="1" applyAlignment="1"/>
    <xf numFmtId="0" fontId="0" fillId="0" borderId="0" xfId="0" applyBorder="1"/>
    <xf numFmtId="0" fontId="24" fillId="2" borderId="11" xfId="0" applyFont="1" applyFill="1" applyBorder="1" applyAlignment="1">
      <alignment horizontal="center" vertical="top"/>
    </xf>
    <xf numFmtId="0" fontId="24" fillId="2" borderId="7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 wrapText="1"/>
    </xf>
    <xf numFmtId="0" fontId="23" fillId="0" borderId="10" xfId="0" applyFont="1" applyFill="1" applyBorder="1" applyAlignment="1"/>
    <xf numFmtId="4" fontId="23" fillId="0" borderId="11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/>
    <xf numFmtId="4" fontId="23" fillId="0" borderId="15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0" fontId="24" fillId="2" borderId="14" xfId="0" applyFont="1" applyFill="1" applyBorder="1" applyAlignment="1"/>
    <xf numFmtId="4" fontId="23" fillId="0" borderId="7" xfId="0" applyNumberFormat="1" applyFont="1" applyFill="1" applyBorder="1" applyAlignment="1" applyProtection="1">
      <alignment horizontal="left" vertical="center"/>
      <protection locked="0"/>
    </xf>
    <xf numFmtId="4" fontId="23" fillId="0" borderId="6" xfId="0" applyNumberFormat="1" applyFont="1" applyFill="1" applyBorder="1" applyAlignment="1" applyProtection="1">
      <alignment horizontal="left" vertical="center"/>
      <protection locked="0"/>
    </xf>
    <xf numFmtId="4" fontId="23" fillId="0" borderId="11" xfId="0" applyNumberFormat="1" applyFont="1" applyFill="1" applyBorder="1" applyAlignment="1" applyProtection="1">
      <alignment horizontal="left" vertical="center"/>
      <protection locked="0"/>
    </xf>
    <xf numFmtId="4" fontId="23" fillId="0" borderId="3" xfId="0" applyNumberFormat="1" applyFont="1" applyFill="1" applyBorder="1" applyAlignment="1" applyProtection="1">
      <alignment horizontal="left" vertical="center"/>
      <protection locked="0"/>
    </xf>
    <xf numFmtId="4" fontId="23" fillId="0" borderId="12" xfId="0" applyNumberFormat="1" applyFont="1" applyFill="1" applyBorder="1" applyAlignment="1" applyProtection="1">
      <alignment vertical="center"/>
      <protection locked="0"/>
    </xf>
    <xf numFmtId="4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>
      <alignment horizontal="center" wrapText="1"/>
    </xf>
    <xf numFmtId="0" fontId="19" fillId="0" borderId="2" xfId="0" applyFont="1" applyBorder="1"/>
    <xf numFmtId="0" fontId="19" fillId="0" borderId="0" xfId="0" applyFont="1" applyBorder="1"/>
    <xf numFmtId="0" fontId="24" fillId="0" borderId="10" xfId="0" applyFont="1" applyFill="1" applyBorder="1" applyAlignment="1">
      <alignment wrapText="1"/>
    </xf>
    <xf numFmtId="0" fontId="24" fillId="3" borderId="2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/>
    <xf numFmtId="0" fontId="24" fillId="0" borderId="0" xfId="0" applyFont="1" applyFill="1" applyBorder="1" applyAlignment="1">
      <alignment wrapText="1"/>
    </xf>
    <xf numFmtId="0" fontId="23" fillId="0" borderId="5" xfId="0" applyFont="1" applyFill="1" applyBorder="1" applyAlignment="1"/>
    <xf numFmtId="0" fontId="25" fillId="2" borderId="10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0" borderId="10" xfId="0" applyNumberFormat="1" applyFont="1" applyFill="1" applyBorder="1" applyAlignment="1" applyProtection="1">
      <protection locked="0"/>
    </xf>
    <xf numFmtId="0" fontId="23" fillId="0" borderId="10" xfId="0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protection locked="0"/>
    </xf>
    <xf numFmtId="0" fontId="19" fillId="0" borderId="0" xfId="0" applyFont="1" applyBorder="1" applyProtection="1">
      <protection locked="0"/>
    </xf>
    <xf numFmtId="0" fontId="30" fillId="0" borderId="0" xfId="0" applyFont="1" applyFill="1" applyBorder="1" applyAlignment="1"/>
    <xf numFmtId="0" fontId="31" fillId="0" borderId="0" xfId="0" applyFont="1" applyBorder="1"/>
    <xf numFmtId="0" fontId="31" fillId="0" borderId="0" xfId="0" applyFont="1"/>
    <xf numFmtId="0" fontId="26" fillId="0" borderId="0" xfId="0" applyFont="1" applyFill="1" applyBorder="1" applyAlignment="1"/>
    <xf numFmtId="0" fontId="26" fillId="0" borderId="0" xfId="0" applyFont="1" applyFill="1" applyAlignment="1"/>
    <xf numFmtId="10" fontId="23" fillId="0" borderId="7" xfId="0" applyNumberFormat="1" applyFont="1" applyFill="1" applyBorder="1" applyAlignment="1">
      <alignment horizontal="center" vertical="center"/>
    </xf>
    <xf numFmtId="10" fontId="23" fillId="0" borderId="8" xfId="0" applyNumberFormat="1" applyFont="1" applyFill="1" applyBorder="1" applyAlignment="1">
      <alignment horizontal="center" vertical="center"/>
    </xf>
    <xf numFmtId="10" fontId="23" fillId="0" borderId="11" xfId="0" applyNumberFormat="1" applyFont="1" applyFill="1" applyBorder="1" applyAlignment="1">
      <alignment horizontal="center" vertical="center"/>
    </xf>
    <xf numFmtId="10" fontId="23" fillId="0" borderId="13" xfId="0" applyNumberFormat="1" applyFont="1" applyFill="1" applyBorder="1" applyAlignment="1">
      <alignment horizontal="center" vertical="center"/>
    </xf>
    <xf numFmtId="10" fontId="23" fillId="0" borderId="14" xfId="0" applyNumberFormat="1" applyFont="1" applyFill="1" applyBorder="1" applyAlignment="1">
      <alignment horizontal="center" vertical="center"/>
    </xf>
    <xf numFmtId="10" fontId="23" fillId="0" borderId="15" xfId="0" applyNumberFormat="1" applyFont="1" applyFill="1" applyBorder="1" applyAlignment="1">
      <alignment horizontal="center" vertical="center"/>
    </xf>
    <xf numFmtId="4" fontId="23" fillId="0" borderId="12" xfId="0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left" vertical="center" wrapText="1"/>
    </xf>
    <xf numFmtId="4" fontId="23" fillId="0" borderId="9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4" fontId="23" fillId="2" borderId="15" xfId="0" applyNumberFormat="1" applyFont="1" applyFill="1" applyBorder="1" applyAlignment="1">
      <alignment horizontal="center" vertical="center"/>
    </xf>
    <xf numFmtId="4" fontId="23" fillId="2" borderId="9" xfId="0" applyNumberFormat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 wrapText="1"/>
    </xf>
    <xf numFmtId="4" fontId="24" fillId="0" borderId="5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73" fontId="2" fillId="0" borderId="5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Fill="1" applyBorder="1" applyAlignment="1">
      <alignment horizontal="right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 applyProtection="1">
      <alignment horizontal="justify" vertical="center" wrapText="1"/>
      <protection locked="0"/>
    </xf>
    <xf numFmtId="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justify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4" xfId="0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10" fontId="2" fillId="0" borderId="15" xfId="0" applyNumberFormat="1" applyFont="1" applyFill="1" applyBorder="1" applyAlignment="1">
      <alignment horizontal="right" vertical="center" wrapText="1"/>
    </xf>
    <xf numFmtId="10" fontId="2" fillId="0" borderId="9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NumberFormat="1" applyFont="1" applyFill="1" applyBorder="1" applyAlignment="1">
      <alignment horizontal="left" vertical="center"/>
    </xf>
    <xf numFmtId="0" fontId="2" fillId="0" borderId="0" xfId="0" applyFont="1" applyFill="1" applyAlignment="1"/>
    <xf numFmtId="37" fontId="2" fillId="0" borderId="0" xfId="0" applyNumberFormat="1" applyFont="1" applyFill="1" applyAlignment="1"/>
    <xf numFmtId="0" fontId="20" fillId="0" borderId="0" xfId="0" applyFont="1" applyFill="1" applyAlignment="1"/>
    <xf numFmtId="0" fontId="2" fillId="0" borderId="0" xfId="0" applyFont="1" applyFill="1" applyAlignment="1">
      <alignment horizontal="center"/>
    </xf>
    <xf numFmtId="0" fontId="35" fillId="0" borderId="0" xfId="0" applyFont="1" applyFill="1" applyAlignment="1"/>
    <xf numFmtId="173" fontId="2" fillId="0" borderId="0" xfId="0" applyNumberFormat="1" applyFont="1" applyFill="1" applyAlignment="1">
      <alignment horizontal="right"/>
    </xf>
    <xf numFmtId="0" fontId="2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4" fontId="2" fillId="0" borderId="12" xfId="0" applyNumberFormat="1" applyFont="1" applyFill="1" applyBorder="1" applyAlignment="1">
      <alignment horizontal="right"/>
    </xf>
    <xf numFmtId="0" fontId="2" fillId="0" borderId="3" xfId="0" applyFont="1" applyFill="1" applyBorder="1" applyAlignment="1"/>
    <xf numFmtId="4" fontId="2" fillId="0" borderId="12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2" fillId="0" borderId="19" xfId="0" applyFont="1" applyFill="1" applyBorder="1" applyAlignment="1"/>
    <xf numFmtId="37" fontId="2" fillId="0" borderId="0" xfId="0" applyNumberFormat="1" applyFont="1" applyFill="1" applyBorder="1" applyAlignment="1"/>
    <xf numFmtId="0" fontId="2" fillId="0" borderId="0" xfId="0" applyFont="1" applyFill="1" applyAlignment="1">
      <alignment horizontal="left"/>
    </xf>
    <xf numFmtId="0" fontId="2" fillId="0" borderId="4" xfId="0" applyFont="1" applyFill="1" applyBorder="1" applyAlignment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" fontId="2" fillId="0" borderId="19" xfId="0" applyNumberFormat="1" applyFont="1" applyFill="1" applyBorder="1" applyAlignment="1" applyProtection="1">
      <alignment horizontal="right"/>
      <protection locked="0"/>
    </xf>
    <xf numFmtId="4" fontId="2" fillId="0" borderId="29" xfId="0" applyNumberFormat="1" applyFont="1" applyFill="1" applyBorder="1" applyAlignment="1" applyProtection="1">
      <alignment horizontal="right"/>
      <protection locked="0"/>
    </xf>
    <xf numFmtId="4" fontId="2" fillId="0" borderId="4" xfId="0" applyNumberFormat="1" applyFont="1" applyFill="1" applyBorder="1" applyAlignment="1" applyProtection="1">
      <alignment horizontal="right"/>
      <protection locked="0"/>
    </xf>
    <xf numFmtId="4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 applyProtection="1">
      <alignment horizontal="righ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4" fontId="2" fillId="0" borderId="1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 applyProtection="1"/>
    <xf numFmtId="9" fontId="2" fillId="0" borderId="11" xfId="0" applyNumberFormat="1" applyFont="1" applyFill="1" applyBorder="1" applyAlignment="1" applyProtection="1">
      <alignment horizontal="center"/>
    </xf>
    <xf numFmtId="9" fontId="2" fillId="0" borderId="11" xfId="0" applyNumberFormat="1" applyFont="1" applyFill="1" applyBorder="1" applyAlignment="1">
      <alignment horizontal="center"/>
    </xf>
    <xf numFmtId="9" fontId="2" fillId="0" borderId="13" xfId="0" applyNumberFormat="1" applyFont="1" applyFill="1" applyBorder="1" applyAlignment="1">
      <alignment horizontal="center"/>
    </xf>
    <xf numFmtId="37" fontId="2" fillId="0" borderId="15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/>
    </xf>
    <xf numFmtId="4" fontId="2" fillId="0" borderId="8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 applyProtection="1">
      <alignment horizontal="right"/>
      <protection locked="0"/>
    </xf>
    <xf numFmtId="4" fontId="2" fillId="0" borderId="1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 applyProtection="1">
      <alignment horizontal="right"/>
      <protection locked="0"/>
    </xf>
    <xf numFmtId="10" fontId="2" fillId="0" borderId="15" xfId="0" applyNumberFormat="1" applyFont="1" applyFill="1" applyBorder="1" applyAlignment="1" applyProtection="1">
      <protection locked="0"/>
    </xf>
    <xf numFmtId="0" fontId="2" fillId="0" borderId="2" xfId="0" applyFont="1" applyFill="1" applyBorder="1" applyAlignment="1"/>
    <xf numFmtId="9" fontId="2" fillId="0" borderId="2" xfId="0" applyNumberFormat="1" applyFont="1" applyFill="1" applyBorder="1" applyAlignment="1"/>
    <xf numFmtId="0" fontId="36" fillId="0" borderId="0" xfId="0" applyFont="1" applyFill="1" applyAlignment="1">
      <alignment horizontal="center" vertical="center"/>
    </xf>
    <xf numFmtId="0" fontId="36" fillId="0" borderId="1" xfId="0" applyFont="1" applyFill="1" applyBorder="1"/>
    <xf numFmtId="14" fontId="0" fillId="0" borderId="0" xfId="0" applyNumberFormat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/>
    </xf>
    <xf numFmtId="175" fontId="37" fillId="0" borderId="15" xfId="2" applyNumberFormat="1" applyFill="1" applyBorder="1" applyAlignment="1" applyProtection="1">
      <alignment horizontal="right" vertical="center"/>
      <protection locked="0"/>
    </xf>
    <xf numFmtId="175" fontId="37" fillId="0" borderId="15" xfId="2" applyNumberFormat="1" applyFill="1" applyBorder="1" applyAlignment="1" applyProtection="1">
      <alignment horizontal="right" vertical="center"/>
    </xf>
    <xf numFmtId="175" fontId="37" fillId="0" borderId="11" xfId="2" applyNumberFormat="1" applyFill="1" applyBorder="1" applyAlignment="1" applyProtection="1">
      <alignment horizontal="right" vertical="center"/>
    </xf>
    <xf numFmtId="175" fontId="37" fillId="0" borderId="11" xfId="2" applyNumberFormat="1" applyFill="1" applyBorder="1" applyAlignment="1" applyProtection="1">
      <alignment horizontal="right" vertical="center"/>
      <protection locked="0"/>
    </xf>
    <xf numFmtId="175" fontId="37" fillId="0" borderId="7" xfId="2" applyNumberFormat="1" applyFill="1" applyBorder="1" applyAlignment="1" applyProtection="1">
      <alignment horizontal="right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37" fontId="10" fillId="2" borderId="15" xfId="0" applyNumberFormat="1" applyFont="1" applyFill="1" applyBorder="1" applyAlignment="1">
      <alignment horizontal="center" vertical="center"/>
    </xf>
    <xf numFmtId="4" fontId="8" fillId="0" borderId="13" xfId="0" applyNumberFormat="1" applyFont="1" applyFill="1" applyBorder="1" applyAlignment="1" applyProtection="1">
      <alignment horizontal="right" vertical="center"/>
      <protection locked="0"/>
    </xf>
    <xf numFmtId="4" fontId="8" fillId="0" borderId="4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11" xfId="0" applyNumberFormat="1" applyFont="1" applyFill="1" applyBorder="1" applyAlignment="1" applyProtection="1">
      <alignment horizontal="right" vertical="center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4" fontId="8" fillId="0" borderId="14" xfId="0" applyNumberFormat="1" applyFont="1" applyFill="1" applyBorder="1" applyAlignment="1" applyProtection="1">
      <alignment horizontal="right" vertical="center"/>
      <protection locked="0"/>
    </xf>
    <xf numFmtId="4" fontId="8" fillId="0" borderId="13" xfId="0" applyNumberFormat="1" applyFont="1" applyFill="1" applyBorder="1" applyAlignment="1">
      <alignment horizontal="right" vertical="center"/>
    </xf>
    <xf numFmtId="4" fontId="8" fillId="0" borderId="14" xfId="0" applyNumberFormat="1" applyFont="1" applyFill="1" applyBorder="1" applyAlignment="1">
      <alignment horizontal="right" vertical="center"/>
    </xf>
    <xf numFmtId="4" fontId="8" fillId="0" borderId="12" xfId="0" applyNumberFormat="1" applyFont="1" applyFill="1" applyBorder="1" applyAlignment="1" applyProtection="1">
      <alignment horizontal="right" vertical="center"/>
      <protection locked="0"/>
    </xf>
    <xf numFmtId="4" fontId="8" fillId="0" borderId="11" xfId="0" applyNumberFormat="1" applyFont="1" applyFill="1" applyBorder="1" applyAlignment="1">
      <alignment horizontal="right" vertical="center"/>
    </xf>
    <xf numFmtId="4" fontId="8" fillId="0" borderId="12" xfId="0" applyNumberFormat="1" applyFont="1" applyFill="1" applyBorder="1" applyAlignment="1">
      <alignment horizontal="right" vertical="center"/>
    </xf>
    <xf numFmtId="4" fontId="8" fillId="0" borderId="11" xfId="0" applyNumberFormat="1" applyFont="1" applyFill="1" applyBorder="1" applyAlignment="1">
      <alignment horizontal="right" vertical="center" wrapText="1"/>
    </xf>
    <xf numFmtId="4" fontId="8" fillId="0" borderId="12" xfId="0" applyNumberFormat="1" applyFont="1" applyFill="1" applyBorder="1" applyAlignment="1">
      <alignment horizontal="right" vertical="center" wrapText="1"/>
    </xf>
    <xf numFmtId="37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37" fontId="13" fillId="2" borderId="1" xfId="0" applyNumberFormat="1" applyFont="1" applyFill="1" applyBorder="1" applyAlignment="1">
      <alignment horizontal="center" vertical="center" wrapText="1"/>
    </xf>
    <xf numFmtId="37" fontId="8" fillId="2" borderId="15" xfId="0" applyNumberFormat="1" applyFont="1" applyFill="1" applyBorder="1" applyAlignment="1" applyProtection="1">
      <alignment horizontal="center" vertical="center"/>
      <protection locked="0"/>
    </xf>
    <xf numFmtId="37" fontId="8" fillId="2" borderId="9" xfId="0" applyNumberFormat="1" applyFont="1" applyFill="1" applyBorder="1" applyAlignment="1">
      <alignment horizontal="center" vertical="center" wrapText="1"/>
    </xf>
    <xf numFmtId="37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37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37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 applyProtection="1">
      <alignment horizontal="right"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176" fontId="8" fillId="0" borderId="11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37" fontId="10" fillId="0" borderId="2" xfId="0" applyNumberFormat="1" applyFont="1" applyFill="1" applyBorder="1" applyAlignment="1">
      <alignment horizontal="right" vertical="center"/>
    </xf>
    <xf numFmtId="175" fontId="8" fillId="2" borderId="15" xfId="0" applyNumberFormat="1" applyFont="1" applyFill="1" applyBorder="1" applyAlignment="1">
      <alignment horizontal="right" vertical="center"/>
    </xf>
    <xf numFmtId="175" fontId="8" fillId="2" borderId="9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 applyProtection="1">
      <alignment horizontal="right" vertical="center" wrapText="1"/>
      <protection locked="0"/>
    </xf>
    <xf numFmtId="0" fontId="8" fillId="0" borderId="12" xfId="0" applyFont="1" applyFill="1" applyBorder="1" applyAlignment="1" applyProtection="1">
      <alignment horizontal="right" vertical="center" wrapText="1"/>
      <protection locked="0"/>
    </xf>
    <xf numFmtId="175" fontId="8" fillId="0" borderId="11" xfId="0" applyNumberFormat="1" applyFont="1" applyFill="1" applyBorder="1" applyAlignment="1">
      <alignment horizontal="right" vertical="center"/>
    </xf>
    <xf numFmtId="175" fontId="8" fillId="0" borderId="12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175" fontId="8" fillId="0" borderId="7" xfId="0" applyNumberFormat="1" applyFont="1" applyFill="1" applyBorder="1" applyAlignment="1">
      <alignment horizontal="right" vertical="center"/>
    </xf>
    <xf numFmtId="175" fontId="8" fillId="0" borderId="8" xfId="0" applyNumberFormat="1" applyFont="1" applyFill="1" applyBorder="1" applyAlignment="1">
      <alignment horizontal="right" vertical="center"/>
    </xf>
    <xf numFmtId="175" fontId="37" fillId="2" borderId="15" xfId="2" applyNumberFormat="1" applyFill="1" applyBorder="1" applyAlignment="1" applyProtection="1">
      <alignment horizontal="right" vertical="center"/>
    </xf>
    <xf numFmtId="175" fontId="37" fillId="2" borderId="9" xfId="2" applyNumberFormat="1" applyFill="1" applyBorder="1" applyAlignment="1" applyProtection="1">
      <alignment horizontal="right" vertical="center"/>
    </xf>
    <xf numFmtId="0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175" fontId="37" fillId="0" borderId="12" xfId="2" applyNumberFormat="1" applyFill="1" applyBorder="1" applyAlignment="1" applyProtection="1">
      <alignment horizontal="right" vertical="center"/>
    </xf>
    <xf numFmtId="175" fontId="37" fillId="0" borderId="11" xfId="2" applyNumberFormat="1" applyFill="1" applyBorder="1" applyAlignment="1" applyProtection="1">
      <alignment horizontal="right" vertical="center" wrapText="1"/>
    </xf>
    <xf numFmtId="175" fontId="37" fillId="0" borderId="12" xfId="2" applyNumberFormat="1" applyFill="1" applyBorder="1" applyAlignment="1" applyProtection="1">
      <alignment horizontal="right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173" fontId="8" fillId="0" borderId="5" xfId="0" applyNumberFormat="1" applyFont="1" applyFill="1" applyBorder="1" applyAlignment="1">
      <alignment horizontal="right" vertical="center"/>
    </xf>
    <xf numFmtId="4" fontId="8" fillId="2" borderId="9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wrapText="1"/>
      <protection locked="0"/>
    </xf>
    <xf numFmtId="49" fontId="8" fillId="2" borderId="6" xfId="0" applyNumberFormat="1" applyFont="1" applyFill="1" applyBorder="1" applyAlignment="1" applyProtection="1">
      <alignment horizontal="center" wrapText="1"/>
      <protection locked="0"/>
    </xf>
    <xf numFmtId="49" fontId="8" fillId="2" borderId="8" xfId="0" applyNumberFormat="1" applyFont="1" applyFill="1" applyBorder="1" applyAlignment="1" applyProtection="1">
      <alignment horizontal="center" wrapText="1"/>
      <protection locked="0"/>
    </xf>
    <xf numFmtId="4" fontId="8" fillId="0" borderId="9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4" fontId="8" fillId="0" borderId="9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/>
      <protection locked="0"/>
    </xf>
    <xf numFmtId="3" fontId="8" fillId="2" borderId="9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4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10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right" vertical="center" wrapText="1"/>
    </xf>
    <xf numFmtId="0" fontId="8" fillId="0" borderId="30" xfId="0" applyFont="1" applyBorder="1" applyAlignment="1" applyProtection="1">
      <alignment horizontal="left" vertical="center" wrapText="1"/>
      <protection locked="0"/>
    </xf>
    <xf numFmtId="4" fontId="8" fillId="0" borderId="28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4" fontId="0" fillId="0" borderId="9" xfId="0" applyNumberForma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4" fontId="0" fillId="0" borderId="12" xfId="0" applyNumberForma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horizontal="left" vertical="center" wrapText="1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 indent="4"/>
    </xf>
    <xf numFmtId="4" fontId="8" fillId="0" borderId="34" xfId="0" applyNumberFormat="1" applyFont="1" applyBorder="1" applyAlignment="1">
      <alignment horizontal="right" vertical="center" wrapText="1"/>
    </xf>
    <xf numFmtId="0" fontId="8" fillId="0" borderId="38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4" fontId="8" fillId="0" borderId="23" xfId="0" applyNumberFormat="1" applyFont="1" applyBorder="1" applyAlignment="1">
      <alignment horizontal="right" vertical="center" wrapText="1"/>
    </xf>
    <xf numFmtId="0" fontId="8" fillId="0" borderId="35" xfId="0" applyFont="1" applyBorder="1" applyAlignment="1">
      <alignment horizontal="right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4" fontId="8" fillId="0" borderId="34" xfId="0" applyNumberFormat="1" applyFont="1" applyBorder="1" applyAlignment="1" applyProtection="1">
      <alignment horizontal="right" vertical="center" wrapText="1"/>
      <protection locked="0"/>
    </xf>
    <xf numFmtId="0" fontId="8" fillId="0" borderId="25" xfId="0" applyFont="1" applyBorder="1" applyAlignment="1">
      <alignment horizontal="left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right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justify" vertical="center"/>
    </xf>
    <xf numFmtId="49" fontId="21" fillId="0" borderId="1" xfId="0" applyNumberFormat="1" applyFont="1" applyFill="1" applyBorder="1" applyAlignment="1">
      <alignment horizontal="center" vertical="center"/>
    </xf>
    <xf numFmtId="37" fontId="2" fillId="0" borderId="8" xfId="0" applyNumberFormat="1" applyFont="1" applyFill="1" applyBorder="1" applyAlignment="1">
      <alignment horizontal="center" vertical="center"/>
    </xf>
    <xf numFmtId="37" fontId="2" fillId="0" borderId="14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37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7" fontId="2" fillId="0" borderId="13" xfId="0" applyNumberFormat="1" applyFont="1" applyFill="1" applyBorder="1" applyAlignment="1">
      <alignment horizontal="center" vertical="center"/>
    </xf>
    <xf numFmtId="37" fontId="2" fillId="0" borderId="12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/>
      <protection locked="0"/>
    </xf>
    <xf numFmtId="4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vertical="center"/>
    </xf>
    <xf numFmtId="4" fontId="24" fillId="0" borderId="14" xfId="0" applyNumberFormat="1" applyFont="1" applyFill="1" applyBorder="1" applyAlignment="1">
      <alignment horizontal="right" vertical="center" wrapText="1"/>
    </xf>
    <xf numFmtId="0" fontId="24" fillId="2" borderId="9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4" fontId="24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4" fillId="2" borderId="14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/>
    </xf>
    <xf numFmtId="0" fontId="23" fillId="0" borderId="10" xfId="0" applyFont="1" applyFill="1" applyBorder="1" applyAlignment="1" applyProtection="1">
      <alignment horizontal="left" vertical="center" wrapText="1"/>
      <protection locked="0"/>
    </xf>
    <xf numFmtId="4" fontId="24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4" fillId="2" borderId="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>
      <alignment horizontal="left" vertical="center" wrapText="1"/>
    </xf>
    <xf numFmtId="4" fontId="2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4" fillId="0" borderId="4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>
      <alignment horizontal="left" vertical="center" wrapText="1"/>
    </xf>
    <xf numFmtId="10" fontId="23" fillId="0" borderId="2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right" vertical="center"/>
    </xf>
    <xf numFmtId="0" fontId="24" fillId="2" borderId="1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 applyProtection="1">
      <alignment horizontal="right" vertical="center"/>
      <protection locked="0"/>
    </xf>
    <xf numFmtId="10" fontId="23" fillId="0" borderId="12" xfId="0" applyNumberFormat="1" applyFont="1" applyFill="1" applyBorder="1" applyAlignment="1">
      <alignment horizontal="center" vertical="center"/>
    </xf>
    <xf numFmtId="4" fontId="24" fillId="0" borderId="15" xfId="0" applyNumberFormat="1" applyFont="1" applyFill="1" applyBorder="1" applyAlignment="1">
      <alignment horizontal="right" vertical="center"/>
    </xf>
    <xf numFmtId="10" fontId="24" fillId="0" borderId="9" xfId="0" applyNumberFormat="1" applyFont="1" applyFill="1" applyBorder="1" applyAlignment="1">
      <alignment horizontal="center" vertical="center"/>
    </xf>
    <xf numFmtId="4" fontId="23" fillId="0" borderId="11" xfId="0" applyNumberFormat="1" applyFont="1" applyFill="1" applyBorder="1" applyAlignment="1">
      <alignment horizontal="right" vertical="center"/>
    </xf>
    <xf numFmtId="0" fontId="25" fillId="2" borderId="2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4" fontId="23" fillId="0" borderId="11" xfId="0" applyNumberFormat="1" applyFont="1" applyFill="1" applyBorder="1" applyAlignment="1" applyProtection="1">
      <alignment horizontal="right" vertical="center" wrapText="1"/>
      <protection locked="0"/>
    </xf>
    <xf numFmtId="10" fontId="23" fillId="0" borderId="9" xfId="0" applyNumberFormat="1" applyFont="1" applyFill="1" applyBorder="1" applyAlignment="1">
      <alignment horizontal="center" vertical="center"/>
    </xf>
    <xf numFmtId="0" fontId="22" fillId="4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4" fontId="2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4" fillId="2" borderId="9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 wrapText="1"/>
    </xf>
    <xf numFmtId="0" fontId="24" fillId="2" borderId="13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 wrapText="1"/>
    </xf>
    <xf numFmtId="0" fontId="0" fillId="0" borderId="0" xfId="0" applyBorder="1"/>
    <xf numFmtId="4" fontId="24" fillId="0" borderId="11" xfId="0" applyNumberFormat="1" applyFont="1" applyFill="1" applyBorder="1" applyAlignment="1" applyProtection="1">
      <alignment horizontal="right" vertical="center"/>
      <protection locked="0"/>
    </xf>
    <xf numFmtId="4" fontId="23" fillId="0" borderId="9" xfId="0" applyNumberFormat="1" applyFont="1" applyFill="1" applyBorder="1" applyAlignment="1">
      <alignment horizontal="right" vertical="center"/>
    </xf>
    <xf numFmtId="0" fontId="24" fillId="3" borderId="30" xfId="0" applyFont="1" applyFill="1" applyBorder="1" applyAlignment="1">
      <alignment horizontal="left" vertical="center" wrapText="1"/>
    </xf>
    <xf numFmtId="4" fontId="23" fillId="0" borderId="28" xfId="0" applyNumberFormat="1" applyFont="1" applyFill="1" applyBorder="1" applyAlignment="1">
      <alignment horizontal="right" vertical="center"/>
    </xf>
    <xf numFmtId="4" fontId="23" fillId="0" borderId="15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4" fontId="23" fillId="0" borderId="11" xfId="0" applyNumberFormat="1" applyFont="1" applyFill="1" applyBorder="1" applyAlignment="1" applyProtection="1">
      <alignment horizontal="center" vertical="center"/>
      <protection locked="0"/>
    </xf>
    <xf numFmtId="4" fontId="23" fillId="0" borderId="11" xfId="0" applyNumberFormat="1" applyFont="1" applyFill="1" applyBorder="1" applyAlignment="1">
      <alignment horizontal="center" vertical="center"/>
    </xf>
    <xf numFmtId="4" fontId="23" fillId="0" borderId="7" xfId="0" applyNumberFormat="1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22" fillId="5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4" fontId="23" fillId="0" borderId="11" xfId="0" applyNumberFormat="1" applyFont="1" applyFill="1" applyBorder="1" applyAlignment="1" applyProtection="1">
      <alignment horizontal="right" vertical="center"/>
      <protection locked="0"/>
    </xf>
    <xf numFmtId="4" fontId="23" fillId="0" borderId="15" xfId="0" applyNumberFormat="1" applyFont="1" applyFill="1" applyBorder="1" applyAlignment="1">
      <alignment horizontal="right" vertical="center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4" fontId="23" fillId="0" borderId="7" xfId="0" applyNumberFormat="1" applyFont="1" applyFill="1" applyBorder="1" applyAlignment="1">
      <alignment horizontal="right" vertical="center"/>
    </xf>
    <xf numFmtId="0" fontId="22" fillId="6" borderId="0" xfId="0" applyNumberFormat="1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32" fillId="7" borderId="0" xfId="0" applyNumberFormat="1" applyFont="1" applyFill="1" applyBorder="1" applyAlignment="1">
      <alignment horizontal="left" vertical="center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>
      <alignment horizontal="right" vertical="center"/>
    </xf>
    <xf numFmtId="4" fontId="2" fillId="0" borderId="8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  <protection locked="0"/>
    </xf>
    <xf numFmtId="4" fontId="2" fillId="0" borderId="12" xfId="0" applyNumberFormat="1" applyFont="1" applyFill="1" applyBorder="1" applyAlignment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/>
      <protection locked="0"/>
    </xf>
    <xf numFmtId="4" fontId="2" fillId="0" borderId="9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3" fontId="2" fillId="0" borderId="8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10" fontId="2" fillId="0" borderId="9" xfId="0" applyNumberFormat="1" applyFont="1" applyFill="1" applyBorder="1" applyAlignment="1" applyProtection="1">
      <alignment horizontal="right" vertical="center"/>
      <protection locked="0"/>
    </xf>
    <xf numFmtId="4" fontId="20" fillId="0" borderId="9" xfId="0" applyNumberFormat="1" applyFont="1" applyFill="1" applyBorder="1" applyAlignment="1" applyProtection="1">
      <alignment horizontal="right" vertical="center"/>
      <protection locked="0"/>
    </xf>
    <xf numFmtId="4" fontId="2" fillId="0" borderId="9" xfId="0" applyNumberFormat="1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10" fontId="2" fillId="0" borderId="8" xfId="0" applyNumberFormat="1" applyFont="1" applyFill="1" applyBorder="1" applyAlignment="1" applyProtection="1">
      <alignment horizontal="center" vertical="center"/>
      <protection locked="0"/>
    </xf>
    <xf numFmtId="10" fontId="2" fillId="0" borderId="12" xfId="0" applyNumberFormat="1" applyFont="1" applyFill="1" applyBorder="1" applyAlignment="1" applyProtection="1">
      <alignment horizontal="center" vertical="center"/>
      <protection locked="0"/>
    </xf>
    <xf numFmtId="10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10" fontId="2" fillId="0" borderId="39" xfId="0" applyNumberFormat="1" applyFont="1" applyFill="1" applyBorder="1" applyAlignment="1" applyProtection="1">
      <alignment horizontal="center" vertical="center"/>
      <protection locked="0"/>
    </xf>
    <xf numFmtId="4" fontId="2" fillId="0" borderId="12" xfId="0" applyNumberFormat="1" applyFont="1" applyFill="1" applyBorder="1" applyAlignment="1" applyProtection="1">
      <alignment horizontal="right"/>
      <protection locked="0"/>
    </xf>
    <xf numFmtId="4" fontId="2" fillId="0" borderId="14" xfId="0" applyNumberFormat="1" applyFont="1" applyFill="1" applyBorder="1" applyAlignment="1" applyProtection="1">
      <alignment horizontal="right"/>
      <protection locked="0"/>
    </xf>
    <xf numFmtId="4" fontId="2" fillId="0" borderId="12" xfId="0" applyNumberFormat="1" applyFont="1" applyFill="1" applyBorder="1" applyAlignment="1">
      <alignment horizontal="right"/>
    </xf>
    <xf numFmtId="4" fontId="2" fillId="0" borderId="39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2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4BD5E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55E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uario/CONFIG~1/Temp/Meus%20documentos/Hwilkon/RECESS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 (2)"/>
      <sheetName val="Plan1"/>
      <sheetName val="Plan2"/>
      <sheetName val="Plan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I1000"/>
  <sheetViews>
    <sheetView tabSelected="1" zoomScale="116" zoomScaleNormal="116" workbookViewId="0">
      <selection activeCell="A5" sqref="A5:B5"/>
    </sheetView>
  </sheetViews>
  <sheetFormatPr defaultColWidth="46.42578125" defaultRowHeight="6.4" customHeight="1" x14ac:dyDescent="0.2"/>
  <cols>
    <col min="1" max="1" width="49.28515625" style="1" customWidth="1"/>
    <col min="2" max="2" width="73" style="1" customWidth="1"/>
    <col min="3" max="16384" width="46.42578125" style="1"/>
  </cols>
  <sheetData>
    <row r="1" spans="1:9" ht="19.7" customHeight="1" x14ac:dyDescent="0.2">
      <c r="A1" s="676" t="s">
        <v>934</v>
      </c>
      <c r="B1" s="676"/>
      <c r="C1" s="2"/>
      <c r="D1" s="2"/>
      <c r="E1" s="2"/>
      <c r="F1" s="2"/>
      <c r="G1" s="2"/>
      <c r="H1" s="2"/>
      <c r="I1" s="2"/>
    </row>
    <row r="2" spans="1:9" ht="19.7" customHeight="1" x14ac:dyDescent="0.2">
      <c r="A2" s="676" t="s">
        <v>0</v>
      </c>
      <c r="B2" s="676"/>
      <c r="C2" s="2"/>
      <c r="D2" s="2"/>
      <c r="E2" s="2"/>
      <c r="F2" s="2"/>
      <c r="G2" s="2"/>
      <c r="H2" s="2"/>
      <c r="I2" s="2"/>
    </row>
    <row r="3" spans="1:9" ht="19.7" customHeight="1" x14ac:dyDescent="0.2">
      <c r="A3" s="676" t="s">
        <v>935</v>
      </c>
      <c r="B3" s="676"/>
      <c r="C3" s="2"/>
      <c r="D3" s="2"/>
      <c r="E3" s="2"/>
      <c r="F3" s="2"/>
      <c r="G3" s="2"/>
      <c r="H3" s="2"/>
      <c r="I3" s="2"/>
    </row>
    <row r="4" spans="1:9" ht="19.7" customHeight="1" x14ac:dyDescent="0.2">
      <c r="A4" s="677" t="s">
        <v>1</v>
      </c>
      <c r="B4" s="677"/>
      <c r="C4" s="2"/>
      <c r="D4" s="2"/>
      <c r="E4" s="2"/>
      <c r="F4" s="2"/>
      <c r="G4" s="2"/>
      <c r="H4" s="2"/>
      <c r="I4" s="2"/>
    </row>
    <row r="5" spans="1:9" ht="19.7" customHeight="1" x14ac:dyDescent="0.2">
      <c r="A5" s="676" t="s">
        <v>944</v>
      </c>
      <c r="B5" s="676"/>
      <c r="C5" s="2"/>
      <c r="D5" s="2"/>
      <c r="E5" s="2"/>
      <c r="F5" s="2"/>
      <c r="G5" s="2"/>
      <c r="H5" s="2"/>
      <c r="I5" s="2"/>
    </row>
    <row r="6" spans="1:9" ht="24.4" customHeight="1" x14ac:dyDescent="0.2">
      <c r="A6" s="678" t="s">
        <v>2</v>
      </c>
      <c r="B6" s="678"/>
    </row>
    <row r="8" spans="1:9" ht="19.7" customHeight="1" x14ac:dyDescent="0.2">
      <c r="A8" s="3" t="s">
        <v>3</v>
      </c>
      <c r="B8" s="4"/>
    </row>
    <row r="9" spans="1:9" ht="14.85" customHeight="1" x14ac:dyDescent="0.2">
      <c r="A9" s="5" t="s">
        <v>4</v>
      </c>
      <c r="B9" s="6" t="s">
        <v>925</v>
      </c>
    </row>
    <row r="10" spans="1:9" ht="14.85" customHeight="1" x14ac:dyDescent="0.2">
      <c r="A10" s="5" t="s">
        <v>5</v>
      </c>
      <c r="B10" s="6" t="s">
        <v>926</v>
      </c>
    </row>
    <row r="11" spans="1:9" ht="14.85" customHeight="1" x14ac:dyDescent="0.2">
      <c r="A11" s="5" t="s">
        <v>6</v>
      </c>
      <c r="B11" s="6" t="s">
        <v>927</v>
      </c>
    </row>
    <row r="12" spans="1:9" ht="14.85" customHeight="1" x14ac:dyDescent="0.2">
      <c r="A12" s="5" t="s">
        <v>7</v>
      </c>
      <c r="B12" s="6" t="s">
        <v>928</v>
      </c>
    </row>
    <row r="13" spans="1:9" ht="14.85" customHeight="1" x14ac:dyDescent="0.2">
      <c r="A13" s="5" t="s">
        <v>8</v>
      </c>
      <c r="B13" s="6" t="s">
        <v>929</v>
      </c>
    </row>
    <row r="14" spans="1:9" ht="19.7" customHeight="1" x14ac:dyDescent="0.2">
      <c r="A14" s="3" t="s">
        <v>9</v>
      </c>
      <c r="B14" s="4"/>
    </row>
    <row r="15" spans="1:9" ht="14.85" customHeight="1" x14ac:dyDescent="0.2">
      <c r="A15" s="5" t="s">
        <v>10</v>
      </c>
      <c r="B15" s="6" t="s">
        <v>930</v>
      </c>
    </row>
    <row r="16" spans="1:9" ht="14.85" customHeight="1" x14ac:dyDescent="0.2">
      <c r="A16" s="7" t="s">
        <v>11</v>
      </c>
      <c r="B16" s="675">
        <v>41477</v>
      </c>
    </row>
    <row r="17" spans="1:2" ht="14.85" customHeight="1" x14ac:dyDescent="0.2">
      <c r="A17" s="5" t="s">
        <v>12</v>
      </c>
      <c r="B17" s="675">
        <v>41485</v>
      </c>
    </row>
    <row r="18" spans="1:2" ht="19.7" customHeight="1" x14ac:dyDescent="0.2">
      <c r="A18" s="3" t="s">
        <v>13</v>
      </c>
      <c r="B18" s="4"/>
    </row>
    <row r="19" spans="1:2" ht="14.85" customHeight="1" x14ac:dyDescent="0.2">
      <c r="A19" s="5" t="s">
        <v>14</v>
      </c>
      <c r="B19" s="6" t="s">
        <v>931</v>
      </c>
    </row>
    <row r="20" spans="1:2" ht="14.85" customHeight="1" x14ac:dyDescent="0.2">
      <c r="A20" s="7" t="s">
        <v>15</v>
      </c>
      <c r="B20" s="6" t="s">
        <v>933</v>
      </c>
    </row>
    <row r="21" spans="1:2" ht="14.85" customHeight="1" x14ac:dyDescent="0.2">
      <c r="A21" s="8" t="s">
        <v>16</v>
      </c>
      <c r="B21" s="9" t="s">
        <v>932</v>
      </c>
    </row>
    <row r="1000" spans="1:1" ht="6.4" customHeight="1" x14ac:dyDescent="0.2">
      <c r="A1000" s="10" t="s">
        <v>17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116" zoomScaleNormal="116" workbookViewId="0">
      <selection activeCell="A6" sqref="A6:E6"/>
    </sheetView>
  </sheetViews>
  <sheetFormatPr defaultColWidth="9" defaultRowHeight="12.75" x14ac:dyDescent="0.2"/>
  <cols>
    <col min="1" max="1" width="82.140625" style="1" customWidth="1"/>
    <col min="2" max="5" width="14.7109375" style="1" customWidth="1"/>
    <col min="6" max="16384" width="9" style="1"/>
  </cols>
  <sheetData>
    <row r="1" spans="1:15" ht="15.75" customHeight="1" x14ac:dyDescent="0.2">
      <c r="A1" s="823" t="s">
        <v>536</v>
      </c>
      <c r="B1" s="823"/>
      <c r="C1" s="823"/>
      <c r="D1" s="823"/>
      <c r="E1" s="823"/>
      <c r="F1" s="333"/>
    </row>
    <row r="2" spans="1:15" x14ac:dyDescent="0.2">
      <c r="A2" s="691" t="s">
        <v>937</v>
      </c>
      <c r="B2" s="691"/>
      <c r="C2" s="691"/>
      <c r="D2" s="691"/>
      <c r="E2" s="691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">
      <c r="A3" s="688" t="s">
        <v>19</v>
      </c>
      <c r="B3" s="688"/>
      <c r="C3" s="688"/>
      <c r="D3" s="688"/>
      <c r="E3" s="688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">
      <c r="A4" s="689" t="s">
        <v>392</v>
      </c>
      <c r="B4" s="689"/>
      <c r="C4" s="689"/>
      <c r="D4" s="689"/>
      <c r="E4" s="689"/>
      <c r="F4" s="280"/>
      <c r="G4" s="280"/>
      <c r="H4" s="280"/>
      <c r="I4" s="280"/>
      <c r="J4" s="280"/>
      <c r="K4" s="280"/>
      <c r="L4" s="280"/>
      <c r="M4" s="280"/>
      <c r="N4" s="280"/>
      <c r="O4" s="280"/>
    </row>
    <row r="5" spans="1:15" x14ac:dyDescent="0.2">
      <c r="A5" s="690" t="s">
        <v>21</v>
      </c>
      <c r="B5" s="690"/>
      <c r="C5" s="690"/>
      <c r="D5" s="690"/>
      <c r="E5" s="690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x14ac:dyDescent="0.2">
      <c r="A6" s="691" t="s">
        <v>940</v>
      </c>
      <c r="B6" s="691"/>
      <c r="C6" s="691"/>
      <c r="D6" s="691"/>
      <c r="E6" s="691"/>
      <c r="F6" s="17"/>
      <c r="G6" s="17"/>
      <c r="H6" s="17"/>
      <c r="I6" s="17"/>
      <c r="J6" s="17"/>
      <c r="K6" s="17"/>
      <c r="L6" s="17"/>
      <c r="M6" s="17"/>
      <c r="N6" s="17"/>
      <c r="O6" s="17"/>
    </row>
    <row r="8" spans="1:15" x14ac:dyDescent="0.2">
      <c r="A8" s="820" t="s">
        <v>537</v>
      </c>
      <c r="B8" s="820"/>
      <c r="C8" s="820"/>
      <c r="D8" s="820"/>
      <c r="E8" s="820"/>
    </row>
    <row r="9" spans="1:15" ht="30.2" customHeight="1" x14ac:dyDescent="0.2">
      <c r="A9" s="821" t="s">
        <v>538</v>
      </c>
      <c r="B9" s="822" t="s">
        <v>539</v>
      </c>
      <c r="C9" s="692" t="s">
        <v>109</v>
      </c>
      <c r="D9" s="692"/>
      <c r="E9" s="692"/>
    </row>
    <row r="10" spans="1:15" ht="30.2" customHeight="1" x14ac:dyDescent="0.2">
      <c r="A10" s="821"/>
      <c r="B10" s="822"/>
      <c r="C10" s="111" t="s">
        <v>29</v>
      </c>
      <c r="D10" s="111" t="s">
        <v>31</v>
      </c>
      <c r="E10" s="281" t="s">
        <v>30</v>
      </c>
    </row>
    <row r="11" spans="1:15" x14ac:dyDescent="0.2">
      <c r="A11" s="821"/>
      <c r="B11" s="211" t="s">
        <v>112</v>
      </c>
      <c r="C11" s="159"/>
      <c r="D11" s="184" t="s">
        <v>113</v>
      </c>
      <c r="E11" s="282" t="s">
        <v>469</v>
      </c>
    </row>
    <row r="12" spans="1:15" x14ac:dyDescent="0.2">
      <c r="A12" s="283" t="s">
        <v>540</v>
      </c>
      <c r="B12" s="196">
        <f>SUM(B13:B14)</f>
        <v>0</v>
      </c>
      <c r="C12" s="334">
        <f>SUM(C13:C14)</f>
        <v>0</v>
      </c>
      <c r="D12" s="196">
        <f>SUM(D13:D14)</f>
        <v>0</v>
      </c>
      <c r="E12" s="335">
        <f t="shared" ref="E12:E22" si="0">IF(B12="",0,IF(B12=0,0,D12/B12))</f>
        <v>0</v>
      </c>
    </row>
    <row r="13" spans="1:15" x14ac:dyDescent="0.2">
      <c r="A13" s="283" t="s">
        <v>541</v>
      </c>
      <c r="B13" s="336"/>
      <c r="C13" s="337"/>
      <c r="D13" s="336"/>
      <c r="E13" s="335">
        <f t="shared" si="0"/>
        <v>0</v>
      </c>
    </row>
    <row r="14" spans="1:15" x14ac:dyDescent="0.2">
      <c r="A14" s="283" t="s">
        <v>542</v>
      </c>
      <c r="B14" s="198"/>
      <c r="C14" s="337"/>
      <c r="D14" s="198"/>
      <c r="E14" s="335">
        <f t="shared" si="0"/>
        <v>0</v>
      </c>
    </row>
    <row r="15" spans="1:15" x14ac:dyDescent="0.2">
      <c r="A15" s="283" t="s">
        <v>543</v>
      </c>
      <c r="B15" s="338">
        <f>SUM(B16:B17)</f>
        <v>0</v>
      </c>
      <c r="C15" s="339">
        <f>SUM(C16:C17)</f>
        <v>0</v>
      </c>
      <c r="D15" s="338">
        <f>SUM(D16:D17)</f>
        <v>0</v>
      </c>
      <c r="E15" s="335">
        <f t="shared" si="0"/>
        <v>0</v>
      </c>
    </row>
    <row r="16" spans="1:15" x14ac:dyDescent="0.2">
      <c r="A16" s="283" t="s">
        <v>541</v>
      </c>
      <c r="B16" s="340"/>
      <c r="C16" s="341"/>
      <c r="D16" s="340"/>
      <c r="E16" s="335">
        <f t="shared" si="0"/>
        <v>0</v>
      </c>
    </row>
    <row r="17" spans="1:5" x14ac:dyDescent="0.2">
      <c r="A17" s="283" t="s">
        <v>542</v>
      </c>
      <c r="B17" s="340"/>
      <c r="C17" s="341"/>
      <c r="D17" s="340"/>
      <c r="E17" s="335">
        <f t="shared" si="0"/>
        <v>0</v>
      </c>
    </row>
    <row r="18" spans="1:5" x14ac:dyDescent="0.2">
      <c r="A18" s="283" t="s">
        <v>544</v>
      </c>
      <c r="B18" s="340"/>
      <c r="C18" s="341"/>
      <c r="D18" s="340"/>
      <c r="E18" s="335">
        <f t="shared" si="0"/>
        <v>0</v>
      </c>
    </row>
    <row r="19" spans="1:5" x14ac:dyDescent="0.2">
      <c r="A19" s="283" t="s">
        <v>545</v>
      </c>
      <c r="B19" s="340"/>
      <c r="C19" s="341"/>
      <c r="D19" s="340"/>
      <c r="E19" s="335">
        <f t="shared" si="0"/>
        <v>0</v>
      </c>
    </row>
    <row r="20" spans="1:5" x14ac:dyDescent="0.2">
      <c r="A20" s="283" t="s">
        <v>546</v>
      </c>
      <c r="B20" s="340"/>
      <c r="C20" s="341"/>
      <c r="D20" s="340"/>
      <c r="E20" s="335">
        <f t="shared" si="0"/>
        <v>0</v>
      </c>
    </row>
    <row r="21" spans="1:5" x14ac:dyDescent="0.2">
      <c r="A21" s="283" t="s">
        <v>547</v>
      </c>
      <c r="B21" s="340"/>
      <c r="C21" s="341"/>
      <c r="D21" s="340"/>
      <c r="E21" s="335">
        <f t="shared" si="0"/>
        <v>0</v>
      </c>
    </row>
    <row r="22" spans="1:5" x14ac:dyDescent="0.2">
      <c r="A22" s="283" t="s">
        <v>548</v>
      </c>
      <c r="B22" s="338">
        <f>+B12+B15+B18+B19+B20+B21</f>
        <v>0</v>
      </c>
      <c r="C22" s="339">
        <f>+C12+C15+C18+C19+C20+C21</f>
        <v>0</v>
      </c>
      <c r="D22" s="338">
        <f>+D12+D15+D18+D19+D20+D21</f>
        <v>0</v>
      </c>
      <c r="E22" s="342">
        <f t="shared" si="0"/>
        <v>0</v>
      </c>
    </row>
    <row r="23" spans="1:5" ht="19.5" customHeight="1" x14ac:dyDescent="0.2">
      <c r="A23" s="697" t="s">
        <v>500</v>
      </c>
      <c r="B23" s="697"/>
      <c r="C23" s="697"/>
      <c r="D23" s="692" t="s">
        <v>266</v>
      </c>
      <c r="E23" s="692"/>
    </row>
    <row r="24" spans="1:5" ht="14.85" customHeight="1" x14ac:dyDescent="0.2">
      <c r="A24" s="816" t="s">
        <v>549</v>
      </c>
      <c r="B24" s="816"/>
      <c r="C24" s="816"/>
      <c r="D24" s="819"/>
      <c r="E24" s="819"/>
    </row>
    <row r="25" spans="1:5" ht="14.85" customHeight="1" x14ac:dyDescent="0.2">
      <c r="A25" s="816" t="s">
        <v>550</v>
      </c>
      <c r="B25" s="816"/>
      <c r="C25" s="816"/>
      <c r="D25" s="817"/>
      <c r="E25" s="817"/>
    </row>
    <row r="26" spans="1:5" ht="14.85" customHeight="1" x14ac:dyDescent="0.2">
      <c r="A26" s="816" t="s">
        <v>551</v>
      </c>
      <c r="B26" s="816"/>
      <c r="C26" s="816"/>
      <c r="D26" s="817"/>
      <c r="E26" s="817"/>
    </row>
    <row r="27" spans="1:5" ht="14.85" customHeight="1" x14ac:dyDescent="0.2">
      <c r="A27" s="816" t="s">
        <v>552</v>
      </c>
      <c r="B27" s="816"/>
      <c r="C27" s="816"/>
      <c r="D27" s="817"/>
      <c r="E27" s="817"/>
    </row>
    <row r="28" spans="1:5" ht="25.35" customHeight="1" x14ac:dyDescent="0.2">
      <c r="A28" s="816" t="s">
        <v>553</v>
      </c>
      <c r="B28" s="816"/>
      <c r="C28" s="816"/>
      <c r="D28" s="817"/>
      <c r="E28" s="817"/>
    </row>
    <row r="29" spans="1:5" ht="25.35" customHeight="1" x14ac:dyDescent="0.2">
      <c r="A29" s="818" t="s">
        <v>554</v>
      </c>
      <c r="B29" s="818"/>
      <c r="C29" s="818"/>
      <c r="D29" s="817"/>
      <c r="E29" s="817"/>
    </row>
    <row r="30" spans="1:5" ht="14.85" customHeight="1" x14ac:dyDescent="0.2">
      <c r="A30" s="814" t="s">
        <v>555</v>
      </c>
      <c r="B30" s="814"/>
      <c r="C30" s="814"/>
      <c r="D30" s="815">
        <f>SUM(D24:D29)</f>
        <v>0</v>
      </c>
      <c r="E30" s="815"/>
    </row>
    <row r="31" spans="1:5" ht="14.85" customHeight="1" x14ac:dyDescent="0.2">
      <c r="A31" s="814" t="s">
        <v>556</v>
      </c>
      <c r="B31" s="814"/>
      <c r="C31" s="814"/>
      <c r="D31" s="815">
        <f>+D22-D30</f>
        <v>0</v>
      </c>
      <c r="E31" s="815"/>
    </row>
  </sheetData>
  <sheetProtection password="DA51" sheet="1" selectLockedCells="1"/>
  <mergeCells count="28">
    <mergeCell ref="A1:E1"/>
    <mergeCell ref="A2:E2"/>
    <mergeCell ref="A3:E3"/>
    <mergeCell ref="A4:E4"/>
    <mergeCell ref="A5:E5"/>
    <mergeCell ref="A6:E6"/>
    <mergeCell ref="A8:E8"/>
    <mergeCell ref="A9:A11"/>
    <mergeCell ref="B9:B10"/>
    <mergeCell ref="C9:E9"/>
    <mergeCell ref="A23:C23"/>
    <mergeCell ref="D23:E23"/>
    <mergeCell ref="A24:C24"/>
    <mergeCell ref="D24:E24"/>
    <mergeCell ref="A25:C25"/>
    <mergeCell ref="D25:E25"/>
    <mergeCell ref="A26:C26"/>
    <mergeCell ref="D26:E26"/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="116" zoomScaleNormal="116" workbookViewId="0">
      <selection activeCell="A7" sqref="A7:H7"/>
    </sheetView>
  </sheetViews>
  <sheetFormatPr defaultColWidth="6.7109375" defaultRowHeight="11.25" customHeight="1" x14ac:dyDescent="0.2"/>
  <cols>
    <col min="1" max="1" width="39" style="19" customWidth="1"/>
    <col min="2" max="4" width="10.7109375" style="19" customWidth="1"/>
    <col min="5" max="5" width="10.7109375" style="18" customWidth="1"/>
    <col min="6" max="7" width="10.7109375" style="19" customWidth="1"/>
    <col min="8" max="8" width="21" style="19" customWidth="1"/>
    <col min="9" max="16384" width="6.7109375" style="19"/>
  </cols>
  <sheetData>
    <row r="1" spans="1:9" s="344" customFormat="1" ht="15.75" customHeight="1" x14ac:dyDescent="0.2">
      <c r="A1" s="845" t="s">
        <v>557</v>
      </c>
      <c r="B1" s="845"/>
      <c r="C1" s="845"/>
      <c r="D1" s="845"/>
      <c r="E1" s="845"/>
      <c r="F1" s="845"/>
      <c r="G1" s="845"/>
      <c r="H1" s="845"/>
      <c r="I1" s="343"/>
    </row>
    <row r="2" spans="1:9" ht="11.25" customHeight="1" x14ac:dyDescent="0.2">
      <c r="A2" s="844"/>
      <c r="B2" s="844"/>
      <c r="C2" s="844"/>
      <c r="D2" s="844"/>
      <c r="E2" s="844"/>
      <c r="F2" s="844"/>
      <c r="G2" s="844"/>
      <c r="H2" s="844"/>
      <c r="I2" s="345"/>
    </row>
    <row r="3" spans="1:9" ht="12.75" customHeight="1" x14ac:dyDescent="0.2">
      <c r="A3" s="843" t="s">
        <v>937</v>
      </c>
      <c r="B3" s="843"/>
      <c r="C3" s="843"/>
      <c r="D3" s="843"/>
      <c r="E3" s="843"/>
      <c r="F3" s="843"/>
      <c r="G3" s="843"/>
      <c r="H3" s="843"/>
      <c r="I3" s="345"/>
    </row>
    <row r="4" spans="1:9" ht="12.75" customHeight="1" x14ac:dyDescent="0.2">
      <c r="A4" s="841" t="s">
        <v>19</v>
      </c>
      <c r="B4" s="841"/>
      <c r="C4" s="841"/>
      <c r="D4" s="841"/>
      <c r="E4" s="841"/>
      <c r="F4" s="841"/>
      <c r="G4" s="841"/>
      <c r="H4" s="841"/>
      <c r="I4" s="345"/>
    </row>
    <row r="5" spans="1:9" ht="12.75" customHeight="1" x14ac:dyDescent="0.2">
      <c r="A5" s="842" t="s">
        <v>558</v>
      </c>
      <c r="B5" s="842"/>
      <c r="C5" s="842"/>
      <c r="D5" s="842"/>
      <c r="E5" s="842"/>
      <c r="F5" s="842"/>
      <c r="G5" s="842"/>
      <c r="H5" s="842"/>
      <c r="I5" s="345"/>
    </row>
    <row r="6" spans="1:9" ht="12.75" customHeight="1" x14ac:dyDescent="0.2">
      <c r="A6" s="841" t="s">
        <v>21</v>
      </c>
      <c r="B6" s="841"/>
      <c r="C6" s="841"/>
      <c r="D6" s="841"/>
      <c r="E6" s="841"/>
      <c r="F6" s="841"/>
      <c r="G6" s="841"/>
      <c r="H6" s="841"/>
      <c r="I6" s="345"/>
    </row>
    <row r="7" spans="1:9" ht="12.75" customHeight="1" x14ac:dyDescent="0.2">
      <c r="A7" s="843" t="s">
        <v>940</v>
      </c>
      <c r="B7" s="843"/>
      <c r="C7" s="843"/>
      <c r="D7" s="843"/>
      <c r="E7" s="843"/>
      <c r="F7" s="843"/>
      <c r="G7" s="843"/>
      <c r="H7" s="843"/>
      <c r="I7" s="345"/>
    </row>
    <row r="8" spans="1:9" ht="12.75" customHeight="1" x14ac:dyDescent="0.2">
      <c r="A8" s="346"/>
      <c r="B8" s="844"/>
      <c r="C8" s="844"/>
      <c r="D8" s="844"/>
      <c r="E8" s="844"/>
      <c r="F8" s="844"/>
      <c r="G8" s="844"/>
      <c r="H8" s="346"/>
      <c r="I8" s="345"/>
    </row>
    <row r="9" spans="1:9" ht="13.5" customHeight="1" x14ac:dyDescent="0.2">
      <c r="A9" s="347" t="s">
        <v>559</v>
      </c>
      <c r="B9" s="839"/>
      <c r="C9" s="839"/>
      <c r="D9" s="839"/>
      <c r="E9" s="839"/>
      <c r="F9" s="839"/>
      <c r="G9" s="839"/>
      <c r="H9" s="348">
        <v>1</v>
      </c>
      <c r="I9" s="345"/>
    </row>
    <row r="10" spans="1:9" ht="12.75" customHeight="1" x14ac:dyDescent="0.2">
      <c r="A10" s="349"/>
      <c r="B10" s="832" t="s">
        <v>560</v>
      </c>
      <c r="C10" s="832"/>
      <c r="D10" s="832" t="s">
        <v>24</v>
      </c>
      <c r="E10" s="832"/>
      <c r="F10" s="832"/>
      <c r="G10" s="832"/>
      <c r="H10" s="350" t="s">
        <v>561</v>
      </c>
      <c r="I10" s="351"/>
    </row>
    <row r="11" spans="1:9" s="18" customFormat="1" ht="12.75" customHeight="1" x14ac:dyDescent="0.2">
      <c r="A11" s="352" t="s">
        <v>26</v>
      </c>
      <c r="B11" s="832"/>
      <c r="C11" s="832"/>
      <c r="D11" s="836" t="s">
        <v>31</v>
      </c>
      <c r="E11" s="836"/>
      <c r="F11" s="836"/>
      <c r="G11" s="836"/>
      <c r="H11" s="350" t="s">
        <v>562</v>
      </c>
      <c r="I11" s="351"/>
    </row>
    <row r="12" spans="1:9" ht="13.5" customHeight="1" x14ac:dyDescent="0.2">
      <c r="A12" s="353"/>
      <c r="B12" s="836" t="s">
        <v>32</v>
      </c>
      <c r="C12" s="836"/>
      <c r="D12" s="840" t="s">
        <v>33</v>
      </c>
      <c r="E12" s="840"/>
      <c r="F12" s="840"/>
      <c r="G12" s="840"/>
      <c r="H12" s="354" t="s">
        <v>563</v>
      </c>
      <c r="I12" s="351"/>
    </row>
    <row r="13" spans="1:9" ht="13.5" customHeight="1" x14ac:dyDescent="0.2">
      <c r="A13" s="355" t="s">
        <v>564</v>
      </c>
      <c r="B13" s="834">
        <v>62700</v>
      </c>
      <c r="C13" s="834"/>
      <c r="D13" s="834"/>
      <c r="E13" s="834"/>
      <c r="F13" s="834"/>
      <c r="G13" s="834"/>
      <c r="H13" s="356">
        <f>+B13-D13</f>
        <v>62700</v>
      </c>
      <c r="I13" s="345"/>
    </row>
    <row r="14" spans="1:9" ht="6.95" customHeight="1" x14ac:dyDescent="0.2">
      <c r="A14" s="830"/>
      <c r="B14" s="830"/>
      <c r="C14" s="830"/>
      <c r="D14" s="830"/>
      <c r="E14" s="830"/>
      <c r="F14" s="830"/>
      <c r="G14" s="830"/>
      <c r="H14" s="830"/>
      <c r="I14" s="345"/>
    </row>
    <row r="15" spans="1:9" ht="14.85" customHeight="1" x14ac:dyDescent="0.2">
      <c r="A15" s="837" t="s">
        <v>565</v>
      </c>
      <c r="B15" s="832" t="s">
        <v>566</v>
      </c>
      <c r="C15" s="832"/>
      <c r="D15" s="832" t="s">
        <v>567</v>
      </c>
      <c r="E15" s="832"/>
      <c r="F15" s="832"/>
      <c r="G15" s="832"/>
      <c r="H15" s="838" t="s">
        <v>568</v>
      </c>
      <c r="I15" s="351"/>
    </row>
    <row r="16" spans="1:9" ht="6.95" customHeight="1" x14ac:dyDescent="0.2">
      <c r="A16" s="837"/>
      <c r="B16" s="832"/>
      <c r="C16" s="832"/>
      <c r="D16" s="836" t="s">
        <v>31</v>
      </c>
      <c r="E16" s="836"/>
      <c r="F16" s="836"/>
      <c r="G16" s="836"/>
      <c r="H16" s="838"/>
      <c r="I16" s="351"/>
    </row>
    <row r="17" spans="1:9" ht="6.95" customHeight="1" x14ac:dyDescent="0.2">
      <c r="A17" s="837"/>
      <c r="B17" s="832"/>
      <c r="C17" s="832"/>
      <c r="D17" s="836"/>
      <c r="E17" s="836"/>
      <c r="F17" s="836"/>
      <c r="G17" s="836"/>
      <c r="H17" s="838"/>
      <c r="I17" s="351"/>
    </row>
    <row r="18" spans="1:9" ht="36.6" customHeight="1" x14ac:dyDescent="0.2">
      <c r="A18" s="837"/>
      <c r="B18" s="832"/>
      <c r="C18" s="832"/>
      <c r="D18" s="832" t="s">
        <v>569</v>
      </c>
      <c r="E18" s="832"/>
      <c r="F18" s="832" t="s">
        <v>570</v>
      </c>
      <c r="G18" s="832"/>
      <c r="H18" s="838"/>
      <c r="I18" s="351"/>
    </row>
    <row r="19" spans="1:9" ht="13.5" customHeight="1" x14ac:dyDescent="0.2">
      <c r="A19" s="837"/>
      <c r="B19" s="836" t="s">
        <v>112</v>
      </c>
      <c r="C19" s="836"/>
      <c r="D19" s="836" t="s">
        <v>113</v>
      </c>
      <c r="E19" s="836"/>
      <c r="F19" s="836" t="s">
        <v>571</v>
      </c>
      <c r="G19" s="836"/>
      <c r="H19" s="357" t="s">
        <v>572</v>
      </c>
      <c r="I19" s="351"/>
    </row>
    <row r="20" spans="1:9" ht="13.5" customHeight="1" x14ac:dyDescent="0.2">
      <c r="A20" s="355" t="s">
        <v>573</v>
      </c>
      <c r="B20" s="834">
        <v>5048375</v>
      </c>
      <c r="C20" s="834"/>
      <c r="D20" s="834"/>
      <c r="E20" s="834"/>
      <c r="F20" s="834"/>
      <c r="G20" s="834"/>
      <c r="H20" s="358">
        <f>B20-(D20+F20)</f>
        <v>5048375</v>
      </c>
      <c r="I20" s="345"/>
    </row>
    <row r="21" spans="1:9" ht="13.5" customHeight="1" x14ac:dyDescent="0.2">
      <c r="A21" s="355" t="s">
        <v>574</v>
      </c>
      <c r="B21" s="834"/>
      <c r="C21" s="834"/>
      <c r="D21" s="834"/>
      <c r="E21" s="834"/>
      <c r="F21" s="834"/>
      <c r="G21" s="834"/>
      <c r="H21" s="358">
        <f>B21-(D21+F21)</f>
        <v>0</v>
      </c>
      <c r="I21" s="345"/>
    </row>
    <row r="22" spans="1:9" ht="12.75" customHeight="1" x14ac:dyDescent="0.2">
      <c r="A22" s="835" t="s">
        <v>575</v>
      </c>
      <c r="B22" s="834"/>
      <c r="C22" s="834"/>
      <c r="D22" s="834"/>
      <c r="E22" s="834"/>
      <c r="F22" s="834"/>
      <c r="G22" s="834"/>
      <c r="H22" s="829">
        <f>+B22-(D22+F22)</f>
        <v>0</v>
      </c>
      <c r="I22" s="351"/>
    </row>
    <row r="23" spans="1:9" ht="13.5" customHeight="1" x14ac:dyDescent="0.2">
      <c r="A23" s="835"/>
      <c r="B23" s="834"/>
      <c r="C23" s="834"/>
      <c r="D23" s="834"/>
      <c r="E23" s="834"/>
      <c r="F23" s="834"/>
      <c r="G23" s="834"/>
      <c r="H23" s="829"/>
      <c r="I23" s="351"/>
    </row>
    <row r="24" spans="1:9" ht="13.5" customHeight="1" x14ac:dyDescent="0.2">
      <c r="A24" s="355" t="s">
        <v>576</v>
      </c>
      <c r="B24" s="825">
        <f>SUM(B20:B22)</f>
        <v>5048375</v>
      </c>
      <c r="C24" s="825"/>
      <c r="D24" s="825">
        <f>SUM(D20:D22)</f>
        <v>0</v>
      </c>
      <c r="E24" s="825"/>
      <c r="F24" s="825">
        <f>SUM(F20:F22)</f>
        <v>0</v>
      </c>
      <c r="G24" s="825"/>
      <c r="H24" s="358">
        <f>SUM(H20:H22)</f>
        <v>5048375</v>
      </c>
      <c r="I24" s="345"/>
    </row>
    <row r="25" spans="1:9" ht="6.95" customHeight="1" x14ac:dyDescent="0.2">
      <c r="A25" s="830"/>
      <c r="B25" s="830"/>
      <c r="C25" s="830"/>
      <c r="D25" s="830"/>
      <c r="E25" s="830"/>
      <c r="F25" s="830"/>
      <c r="G25" s="830"/>
      <c r="H25" s="830"/>
      <c r="I25" s="345"/>
    </row>
    <row r="26" spans="1:9" ht="12.75" customHeight="1" x14ac:dyDescent="0.2">
      <c r="A26" s="831" t="s">
        <v>577</v>
      </c>
      <c r="B26" s="832" t="s">
        <v>578</v>
      </c>
      <c r="C26" s="832"/>
      <c r="D26" s="832" t="s">
        <v>579</v>
      </c>
      <c r="E26" s="832"/>
      <c r="F26" s="832"/>
      <c r="G26" s="832"/>
      <c r="H26" s="833" t="s">
        <v>580</v>
      </c>
      <c r="I26" s="351"/>
    </row>
    <row r="27" spans="1:9" ht="13.5" customHeight="1" x14ac:dyDescent="0.2">
      <c r="A27" s="831"/>
      <c r="B27" s="832"/>
      <c r="C27" s="832"/>
      <c r="D27" s="832"/>
      <c r="E27" s="832"/>
      <c r="F27" s="832"/>
      <c r="G27" s="832"/>
      <c r="H27" s="833"/>
      <c r="I27" s="351"/>
    </row>
    <row r="28" spans="1:9" ht="13.5" customHeight="1" x14ac:dyDescent="0.2">
      <c r="A28" s="831"/>
      <c r="B28" s="825">
        <f>+B13-B24</f>
        <v>-4985675</v>
      </c>
      <c r="C28" s="825"/>
      <c r="D28" s="825">
        <f>+D13-(D24+F24)</f>
        <v>0</v>
      </c>
      <c r="E28" s="825"/>
      <c r="F28" s="825"/>
      <c r="G28" s="825"/>
      <c r="H28" s="358">
        <f>+H13-H24</f>
        <v>-4985675</v>
      </c>
      <c r="I28" s="351"/>
    </row>
    <row r="29" spans="1:9" ht="12.75" customHeight="1" x14ac:dyDescent="0.2">
      <c r="A29" s="826" t="s">
        <v>139</v>
      </c>
      <c r="B29" s="826"/>
      <c r="C29" s="826"/>
      <c r="D29" s="826"/>
      <c r="E29" s="826"/>
      <c r="F29" s="826"/>
      <c r="G29" s="826"/>
      <c r="H29" s="826"/>
      <c r="I29" s="345"/>
    </row>
    <row r="30" spans="1:9" ht="12.75" customHeight="1" x14ac:dyDescent="0.2">
      <c r="A30" s="827" t="s">
        <v>581</v>
      </c>
      <c r="B30" s="827"/>
      <c r="C30" s="827"/>
      <c r="D30" s="827"/>
      <c r="E30" s="827"/>
      <c r="F30" s="827"/>
      <c r="G30" s="827"/>
      <c r="H30" s="827"/>
      <c r="I30" s="351"/>
    </row>
    <row r="31" spans="1:9" ht="15.75" customHeight="1" x14ac:dyDescent="0.2">
      <c r="A31" s="828" t="s">
        <v>582</v>
      </c>
      <c r="B31" s="828"/>
      <c r="C31" s="828"/>
      <c r="D31" s="828"/>
      <c r="E31" s="828"/>
      <c r="F31" s="828"/>
      <c r="G31" s="828"/>
      <c r="H31" s="828"/>
      <c r="I31" s="351"/>
    </row>
    <row r="32" spans="1:9" ht="28.9" customHeight="1" x14ac:dyDescent="0.2">
      <c r="A32" s="828" t="s">
        <v>583</v>
      </c>
      <c r="B32" s="828"/>
      <c r="C32" s="828"/>
      <c r="D32" s="828"/>
      <c r="E32" s="828"/>
      <c r="F32" s="828"/>
      <c r="G32" s="828"/>
      <c r="H32" s="828"/>
      <c r="I32" s="351"/>
    </row>
    <row r="33" spans="1:9" ht="12.75" customHeight="1" x14ac:dyDescent="0.2">
      <c r="A33" s="824" t="s">
        <v>584</v>
      </c>
      <c r="B33" s="824"/>
      <c r="C33" s="824"/>
      <c r="D33" s="824"/>
      <c r="E33" s="824"/>
      <c r="F33" s="824"/>
      <c r="G33" s="824"/>
      <c r="H33" s="824"/>
      <c r="I33" s="351"/>
    </row>
    <row r="34" spans="1:9" ht="26.85" customHeight="1" x14ac:dyDescent="0.2">
      <c r="A34" s="824" t="s">
        <v>585</v>
      </c>
      <c r="B34" s="824"/>
      <c r="C34" s="824"/>
      <c r="D34" s="824"/>
      <c r="E34" s="824"/>
      <c r="F34" s="824"/>
      <c r="G34" s="824"/>
      <c r="H34" s="824"/>
      <c r="I34" s="351"/>
    </row>
  </sheetData>
  <sheetProtection password="DA51" sheet="1" selectLockedCells="1"/>
  <mergeCells count="59">
    <mergeCell ref="A1:H1"/>
    <mergeCell ref="A2:B2"/>
    <mergeCell ref="C2:D2"/>
    <mergeCell ref="E2:F2"/>
    <mergeCell ref="G2:H2"/>
    <mergeCell ref="A3:H3"/>
    <mergeCell ref="A4:H4"/>
    <mergeCell ref="A5:H5"/>
    <mergeCell ref="A6:H6"/>
    <mergeCell ref="A7:H7"/>
    <mergeCell ref="B8:C8"/>
    <mergeCell ref="D8:G8"/>
    <mergeCell ref="B9:C9"/>
    <mergeCell ref="D9:G9"/>
    <mergeCell ref="B10:C11"/>
    <mergeCell ref="D10:G10"/>
    <mergeCell ref="D11:G11"/>
    <mergeCell ref="B12:C12"/>
    <mergeCell ref="D12:G12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A23"/>
    <mergeCell ref="B22:C23"/>
    <mergeCell ref="D22:E23"/>
    <mergeCell ref="F22:G2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A34:H34"/>
    <mergeCell ref="D28:G28"/>
    <mergeCell ref="A29:H29"/>
    <mergeCell ref="A30:H30"/>
    <mergeCell ref="A31:H31"/>
    <mergeCell ref="A32:H32"/>
    <mergeCell ref="A33:H33"/>
  </mergeCells>
  <printOptions horizontalCentered="1"/>
  <pageMargins left="0.59027777777777779" right="0.47222222222222221" top="0.59027777777777779" bottom="0.39305555555555555" header="0.51180555555555551" footer="0.19652777777777777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5536"/>
  <sheetViews>
    <sheetView zoomScale="116" zoomScaleNormal="116" workbookViewId="0">
      <selection activeCell="A7" sqref="A7:E7"/>
    </sheetView>
  </sheetViews>
  <sheetFormatPr defaultColWidth="7.85546875" defaultRowHeight="6.95" customHeight="1" x14ac:dyDescent="0.2"/>
  <cols>
    <col min="1" max="1" width="16.85546875" style="359" customWidth="1"/>
    <col min="2" max="4" width="21.42578125" style="359" customWidth="1"/>
    <col min="5" max="5" width="22.5703125" style="359" customWidth="1"/>
    <col min="6" max="252" width="7.85546875" style="359"/>
    <col min="253" max="16384" width="7.85546875" style="1"/>
  </cols>
  <sheetData>
    <row r="1" spans="1:5" ht="15.75" customHeight="1" x14ac:dyDescent="0.2">
      <c r="A1" s="12" t="s">
        <v>586</v>
      </c>
    </row>
    <row r="3" spans="1:5" ht="11.25" customHeight="1" x14ac:dyDescent="0.2">
      <c r="A3" s="849" t="s">
        <v>937</v>
      </c>
      <c r="B3" s="849"/>
      <c r="C3" s="849"/>
      <c r="D3" s="849"/>
      <c r="E3" s="849"/>
    </row>
    <row r="4" spans="1:5" ht="11.25" customHeight="1" x14ac:dyDescent="0.2">
      <c r="A4" s="850" t="s">
        <v>19</v>
      </c>
      <c r="B4" s="850"/>
      <c r="C4" s="850"/>
      <c r="D4" s="850"/>
      <c r="E4" s="850"/>
    </row>
    <row r="5" spans="1:5" ht="11.25" customHeight="1" x14ac:dyDescent="0.2">
      <c r="A5" s="851" t="s">
        <v>587</v>
      </c>
      <c r="B5" s="851"/>
      <c r="C5" s="851"/>
      <c r="D5" s="851"/>
      <c r="E5" s="851"/>
    </row>
    <row r="6" spans="1:5" ht="11.25" customHeight="1" x14ac:dyDescent="0.2">
      <c r="A6" s="850" t="s">
        <v>210</v>
      </c>
      <c r="B6" s="850"/>
      <c r="C6" s="850"/>
      <c r="D6" s="850"/>
      <c r="E6" s="850"/>
    </row>
    <row r="7" spans="1:5" ht="11.25" customHeight="1" x14ac:dyDescent="0.2">
      <c r="A7" s="849" t="s">
        <v>940</v>
      </c>
      <c r="B7" s="849"/>
      <c r="C7" s="849"/>
      <c r="D7" s="849"/>
      <c r="E7" s="849"/>
    </row>
    <row r="9" spans="1:5" ht="11.25" customHeight="1" x14ac:dyDescent="0.2">
      <c r="A9" s="852" t="s">
        <v>588</v>
      </c>
      <c r="B9" s="852"/>
      <c r="C9" s="852"/>
      <c r="D9" s="852"/>
      <c r="E9" s="360">
        <v>1</v>
      </c>
    </row>
    <row r="10" spans="1:5" ht="11.25" customHeight="1" x14ac:dyDescent="0.2">
      <c r="A10" s="846" t="s">
        <v>589</v>
      </c>
      <c r="B10" s="362" t="s">
        <v>590</v>
      </c>
      <c r="C10" s="362" t="s">
        <v>110</v>
      </c>
      <c r="D10" s="362" t="s">
        <v>591</v>
      </c>
      <c r="E10" s="363" t="s">
        <v>592</v>
      </c>
    </row>
    <row r="11" spans="1:5" ht="11.25" customHeight="1" x14ac:dyDescent="0.2">
      <c r="A11" s="846"/>
      <c r="B11" s="364" t="s">
        <v>593</v>
      </c>
      <c r="C11" s="364" t="s">
        <v>593</v>
      </c>
      <c r="D11" s="364" t="s">
        <v>594</v>
      </c>
      <c r="E11" s="365" t="s">
        <v>595</v>
      </c>
    </row>
    <row r="12" spans="1:5" ht="11.25" customHeight="1" x14ac:dyDescent="0.2">
      <c r="A12" s="846"/>
      <c r="B12" s="366" t="s">
        <v>32</v>
      </c>
      <c r="C12" s="366" t="s">
        <v>33</v>
      </c>
      <c r="D12" s="366" t="s">
        <v>596</v>
      </c>
      <c r="E12" s="367" t="s">
        <v>597</v>
      </c>
    </row>
    <row r="13" spans="1:5" ht="11.25" customHeight="1" x14ac:dyDescent="0.2">
      <c r="A13" s="368">
        <v>2012</v>
      </c>
      <c r="B13" s="369"/>
      <c r="C13" s="369"/>
      <c r="D13" s="370">
        <f t="shared" ref="D13:D44" si="0">+B13-C13</f>
        <v>0</v>
      </c>
      <c r="E13" s="371"/>
    </row>
    <row r="14" spans="1:5" ht="11.25" customHeight="1" x14ac:dyDescent="0.2">
      <c r="A14" s="372">
        <f t="shared" ref="A14:A45" si="1">+A13+1</f>
        <v>2013</v>
      </c>
      <c r="B14" s="373"/>
      <c r="C14" s="373"/>
      <c r="D14" s="374">
        <f t="shared" si="0"/>
        <v>0</v>
      </c>
      <c r="E14" s="375">
        <f t="shared" ref="E14:E45" si="2">+E13+D14</f>
        <v>0</v>
      </c>
    </row>
    <row r="15" spans="1:5" ht="11.25" customHeight="1" x14ac:dyDescent="0.2">
      <c r="A15" s="372">
        <f t="shared" si="1"/>
        <v>2014</v>
      </c>
      <c r="B15" s="373"/>
      <c r="C15" s="373"/>
      <c r="D15" s="374">
        <f t="shared" si="0"/>
        <v>0</v>
      </c>
      <c r="E15" s="375">
        <f t="shared" si="2"/>
        <v>0</v>
      </c>
    </row>
    <row r="16" spans="1:5" ht="11.25" customHeight="1" x14ac:dyDescent="0.2">
      <c r="A16" s="372">
        <f t="shared" si="1"/>
        <v>2015</v>
      </c>
      <c r="B16" s="373"/>
      <c r="C16" s="373"/>
      <c r="D16" s="374">
        <f t="shared" si="0"/>
        <v>0</v>
      </c>
      <c r="E16" s="375">
        <f t="shared" si="2"/>
        <v>0</v>
      </c>
    </row>
    <row r="17" spans="1:5" ht="11.25" customHeight="1" x14ac:dyDescent="0.2">
      <c r="A17" s="372">
        <f t="shared" si="1"/>
        <v>2016</v>
      </c>
      <c r="B17" s="373"/>
      <c r="C17" s="373"/>
      <c r="D17" s="374">
        <f t="shared" si="0"/>
        <v>0</v>
      </c>
      <c r="E17" s="375">
        <f t="shared" si="2"/>
        <v>0</v>
      </c>
    </row>
    <row r="18" spans="1:5" ht="11.25" customHeight="1" x14ac:dyDescent="0.2">
      <c r="A18" s="372">
        <f t="shared" si="1"/>
        <v>2017</v>
      </c>
      <c r="B18" s="373"/>
      <c r="C18" s="373"/>
      <c r="D18" s="374">
        <f t="shared" si="0"/>
        <v>0</v>
      </c>
      <c r="E18" s="375">
        <f t="shared" si="2"/>
        <v>0</v>
      </c>
    </row>
    <row r="19" spans="1:5" ht="11.25" customHeight="1" x14ac:dyDescent="0.2">
      <c r="A19" s="372">
        <f t="shared" si="1"/>
        <v>2018</v>
      </c>
      <c r="B19" s="373"/>
      <c r="C19" s="373"/>
      <c r="D19" s="374">
        <f t="shared" si="0"/>
        <v>0</v>
      </c>
      <c r="E19" s="375">
        <f t="shared" si="2"/>
        <v>0</v>
      </c>
    </row>
    <row r="20" spans="1:5" ht="11.25" customHeight="1" x14ac:dyDescent="0.2">
      <c r="A20" s="372">
        <f t="shared" si="1"/>
        <v>2019</v>
      </c>
      <c r="B20" s="373"/>
      <c r="C20" s="373"/>
      <c r="D20" s="374">
        <f t="shared" si="0"/>
        <v>0</v>
      </c>
      <c r="E20" s="375">
        <f t="shared" si="2"/>
        <v>0</v>
      </c>
    </row>
    <row r="21" spans="1:5" ht="11.25" customHeight="1" x14ac:dyDescent="0.2">
      <c r="A21" s="372">
        <f t="shared" si="1"/>
        <v>2020</v>
      </c>
      <c r="B21" s="373"/>
      <c r="C21" s="373"/>
      <c r="D21" s="374">
        <f t="shared" si="0"/>
        <v>0</v>
      </c>
      <c r="E21" s="375">
        <f t="shared" si="2"/>
        <v>0</v>
      </c>
    </row>
    <row r="22" spans="1:5" ht="11.25" customHeight="1" x14ac:dyDescent="0.2">
      <c r="A22" s="372">
        <f t="shared" si="1"/>
        <v>2021</v>
      </c>
      <c r="B22" s="373"/>
      <c r="C22" s="373"/>
      <c r="D22" s="374">
        <f t="shared" si="0"/>
        <v>0</v>
      </c>
      <c r="E22" s="375">
        <f t="shared" si="2"/>
        <v>0</v>
      </c>
    </row>
    <row r="23" spans="1:5" ht="11.25" customHeight="1" x14ac:dyDescent="0.2">
      <c r="A23" s="372">
        <f t="shared" si="1"/>
        <v>2022</v>
      </c>
      <c r="B23" s="373"/>
      <c r="C23" s="373"/>
      <c r="D23" s="374">
        <f t="shared" si="0"/>
        <v>0</v>
      </c>
      <c r="E23" s="375">
        <f t="shared" si="2"/>
        <v>0</v>
      </c>
    </row>
    <row r="24" spans="1:5" ht="11.25" customHeight="1" x14ac:dyDescent="0.2">
      <c r="A24" s="372">
        <f t="shared" si="1"/>
        <v>2023</v>
      </c>
      <c r="B24" s="373"/>
      <c r="C24" s="373"/>
      <c r="D24" s="374">
        <f t="shared" si="0"/>
        <v>0</v>
      </c>
      <c r="E24" s="375">
        <f t="shared" si="2"/>
        <v>0</v>
      </c>
    </row>
    <row r="25" spans="1:5" ht="11.25" customHeight="1" x14ac:dyDescent="0.2">
      <c r="A25" s="372">
        <f t="shared" si="1"/>
        <v>2024</v>
      </c>
      <c r="B25" s="373"/>
      <c r="C25" s="373"/>
      <c r="D25" s="374">
        <f t="shared" si="0"/>
        <v>0</v>
      </c>
      <c r="E25" s="375">
        <f t="shared" si="2"/>
        <v>0</v>
      </c>
    </row>
    <row r="26" spans="1:5" ht="11.25" customHeight="1" x14ac:dyDescent="0.2">
      <c r="A26" s="372">
        <f t="shared" si="1"/>
        <v>2025</v>
      </c>
      <c r="B26" s="373"/>
      <c r="C26" s="373"/>
      <c r="D26" s="374">
        <f t="shared" si="0"/>
        <v>0</v>
      </c>
      <c r="E26" s="375">
        <f t="shared" si="2"/>
        <v>0</v>
      </c>
    </row>
    <row r="27" spans="1:5" ht="11.25" customHeight="1" x14ac:dyDescent="0.2">
      <c r="A27" s="372">
        <f t="shared" si="1"/>
        <v>2026</v>
      </c>
      <c r="B27" s="373"/>
      <c r="C27" s="373"/>
      <c r="D27" s="374">
        <f t="shared" si="0"/>
        <v>0</v>
      </c>
      <c r="E27" s="375">
        <f t="shared" si="2"/>
        <v>0</v>
      </c>
    </row>
    <row r="28" spans="1:5" ht="11.25" customHeight="1" x14ac:dyDescent="0.2">
      <c r="A28" s="372">
        <f t="shared" si="1"/>
        <v>2027</v>
      </c>
      <c r="B28" s="373"/>
      <c r="C28" s="373"/>
      <c r="D28" s="374">
        <f t="shared" si="0"/>
        <v>0</v>
      </c>
      <c r="E28" s="375">
        <f t="shared" si="2"/>
        <v>0</v>
      </c>
    </row>
    <row r="29" spans="1:5" ht="11.25" customHeight="1" x14ac:dyDescent="0.2">
      <c r="A29" s="372">
        <f t="shared" si="1"/>
        <v>2028</v>
      </c>
      <c r="B29" s="373"/>
      <c r="C29" s="373"/>
      <c r="D29" s="374">
        <f t="shared" si="0"/>
        <v>0</v>
      </c>
      <c r="E29" s="375">
        <f t="shared" si="2"/>
        <v>0</v>
      </c>
    </row>
    <row r="30" spans="1:5" ht="11.25" customHeight="1" x14ac:dyDescent="0.2">
      <c r="A30" s="372">
        <f t="shared" si="1"/>
        <v>2029</v>
      </c>
      <c r="B30" s="373"/>
      <c r="C30" s="373"/>
      <c r="D30" s="374">
        <f t="shared" si="0"/>
        <v>0</v>
      </c>
      <c r="E30" s="375">
        <f t="shared" si="2"/>
        <v>0</v>
      </c>
    </row>
    <row r="31" spans="1:5" ht="11.25" customHeight="1" x14ac:dyDescent="0.2">
      <c r="A31" s="372">
        <f t="shared" si="1"/>
        <v>2030</v>
      </c>
      <c r="B31" s="373"/>
      <c r="C31" s="373"/>
      <c r="D31" s="374">
        <f t="shared" si="0"/>
        <v>0</v>
      </c>
      <c r="E31" s="375">
        <f t="shared" si="2"/>
        <v>0</v>
      </c>
    </row>
    <row r="32" spans="1:5" ht="11.25" customHeight="1" x14ac:dyDescent="0.2">
      <c r="A32" s="372">
        <f t="shared" si="1"/>
        <v>2031</v>
      </c>
      <c r="B32" s="373"/>
      <c r="C32" s="373"/>
      <c r="D32" s="374">
        <f t="shared" si="0"/>
        <v>0</v>
      </c>
      <c r="E32" s="375">
        <f t="shared" si="2"/>
        <v>0</v>
      </c>
    </row>
    <row r="33" spans="1:5" ht="11.25" customHeight="1" x14ac:dyDescent="0.2">
      <c r="A33" s="372">
        <f t="shared" si="1"/>
        <v>2032</v>
      </c>
      <c r="B33" s="373"/>
      <c r="C33" s="373"/>
      <c r="D33" s="374">
        <f t="shared" si="0"/>
        <v>0</v>
      </c>
      <c r="E33" s="375">
        <f t="shared" si="2"/>
        <v>0</v>
      </c>
    </row>
    <row r="34" spans="1:5" ht="11.25" customHeight="1" x14ac:dyDescent="0.2">
      <c r="A34" s="372">
        <f t="shared" si="1"/>
        <v>2033</v>
      </c>
      <c r="B34" s="373"/>
      <c r="C34" s="373"/>
      <c r="D34" s="374">
        <f t="shared" si="0"/>
        <v>0</v>
      </c>
      <c r="E34" s="375">
        <f t="shared" si="2"/>
        <v>0</v>
      </c>
    </row>
    <row r="35" spans="1:5" ht="11.25" customHeight="1" x14ac:dyDescent="0.2">
      <c r="A35" s="372">
        <f t="shared" si="1"/>
        <v>2034</v>
      </c>
      <c r="B35" s="373"/>
      <c r="C35" s="373"/>
      <c r="D35" s="374">
        <f t="shared" si="0"/>
        <v>0</v>
      </c>
      <c r="E35" s="375">
        <f t="shared" si="2"/>
        <v>0</v>
      </c>
    </row>
    <row r="36" spans="1:5" ht="11.25" customHeight="1" x14ac:dyDescent="0.2">
      <c r="A36" s="372">
        <f t="shared" si="1"/>
        <v>2035</v>
      </c>
      <c r="B36" s="373"/>
      <c r="C36" s="373"/>
      <c r="D36" s="374">
        <f t="shared" si="0"/>
        <v>0</v>
      </c>
      <c r="E36" s="375">
        <f t="shared" si="2"/>
        <v>0</v>
      </c>
    </row>
    <row r="37" spans="1:5" ht="11.25" customHeight="1" x14ac:dyDescent="0.2">
      <c r="A37" s="372">
        <f t="shared" si="1"/>
        <v>2036</v>
      </c>
      <c r="B37" s="373"/>
      <c r="C37" s="373"/>
      <c r="D37" s="374">
        <f t="shared" si="0"/>
        <v>0</v>
      </c>
      <c r="E37" s="375">
        <f t="shared" si="2"/>
        <v>0</v>
      </c>
    </row>
    <row r="38" spans="1:5" ht="11.25" customHeight="1" x14ac:dyDescent="0.2">
      <c r="A38" s="372">
        <f t="shared" si="1"/>
        <v>2037</v>
      </c>
      <c r="B38" s="373"/>
      <c r="C38" s="373"/>
      <c r="D38" s="374">
        <f t="shared" si="0"/>
        <v>0</v>
      </c>
      <c r="E38" s="375">
        <f t="shared" si="2"/>
        <v>0</v>
      </c>
    </row>
    <row r="39" spans="1:5" ht="11.25" customHeight="1" x14ac:dyDescent="0.2">
      <c r="A39" s="372">
        <f t="shared" si="1"/>
        <v>2038</v>
      </c>
      <c r="B39" s="373"/>
      <c r="C39" s="373"/>
      <c r="D39" s="374">
        <f t="shared" si="0"/>
        <v>0</v>
      </c>
      <c r="E39" s="375">
        <f t="shared" si="2"/>
        <v>0</v>
      </c>
    </row>
    <row r="40" spans="1:5" ht="11.25" customHeight="1" x14ac:dyDescent="0.2">
      <c r="A40" s="372">
        <f t="shared" si="1"/>
        <v>2039</v>
      </c>
      <c r="B40" s="373"/>
      <c r="C40" s="373"/>
      <c r="D40" s="374">
        <f t="shared" si="0"/>
        <v>0</v>
      </c>
      <c r="E40" s="375">
        <f t="shared" si="2"/>
        <v>0</v>
      </c>
    </row>
    <row r="41" spans="1:5" ht="11.25" customHeight="1" x14ac:dyDescent="0.2">
      <c r="A41" s="372">
        <f t="shared" si="1"/>
        <v>2040</v>
      </c>
      <c r="B41" s="373"/>
      <c r="C41" s="373"/>
      <c r="D41" s="374">
        <f t="shared" si="0"/>
        <v>0</v>
      </c>
      <c r="E41" s="375">
        <f t="shared" si="2"/>
        <v>0</v>
      </c>
    </row>
    <row r="42" spans="1:5" ht="11.25" customHeight="1" x14ac:dyDescent="0.2">
      <c r="A42" s="372">
        <f t="shared" si="1"/>
        <v>2041</v>
      </c>
      <c r="B42" s="373"/>
      <c r="C42" s="373"/>
      <c r="D42" s="374">
        <f t="shared" si="0"/>
        <v>0</v>
      </c>
      <c r="E42" s="375">
        <f t="shared" si="2"/>
        <v>0</v>
      </c>
    </row>
    <row r="43" spans="1:5" ht="11.25" customHeight="1" x14ac:dyDescent="0.2">
      <c r="A43" s="372">
        <f t="shared" si="1"/>
        <v>2042</v>
      </c>
      <c r="B43" s="373"/>
      <c r="C43" s="373"/>
      <c r="D43" s="374">
        <f t="shared" si="0"/>
        <v>0</v>
      </c>
      <c r="E43" s="375">
        <f t="shared" si="2"/>
        <v>0</v>
      </c>
    </row>
    <row r="44" spans="1:5" ht="11.25" customHeight="1" x14ac:dyDescent="0.2">
      <c r="A44" s="372">
        <f t="shared" si="1"/>
        <v>2043</v>
      </c>
      <c r="B44" s="373"/>
      <c r="C44" s="373"/>
      <c r="D44" s="374">
        <f t="shared" si="0"/>
        <v>0</v>
      </c>
      <c r="E44" s="375">
        <f t="shared" si="2"/>
        <v>0</v>
      </c>
    </row>
    <row r="45" spans="1:5" ht="11.25" customHeight="1" x14ac:dyDescent="0.2">
      <c r="A45" s="372">
        <f t="shared" si="1"/>
        <v>2044</v>
      </c>
      <c r="B45" s="373"/>
      <c r="C45" s="373"/>
      <c r="D45" s="374">
        <f t="shared" ref="D45:D76" si="3">+B45-C45</f>
        <v>0</v>
      </c>
      <c r="E45" s="375">
        <f t="shared" si="2"/>
        <v>0</v>
      </c>
    </row>
    <row r="46" spans="1:5" ht="11.25" customHeight="1" x14ac:dyDescent="0.2">
      <c r="A46" s="372">
        <f t="shared" ref="A46:A77" si="4">+A45+1</f>
        <v>2045</v>
      </c>
      <c r="B46" s="373"/>
      <c r="C46" s="373"/>
      <c r="D46" s="374">
        <f t="shared" si="3"/>
        <v>0</v>
      </c>
      <c r="E46" s="375">
        <f t="shared" ref="E46:E77" si="5">+E45+D46</f>
        <v>0</v>
      </c>
    </row>
    <row r="47" spans="1:5" ht="11.25" customHeight="1" x14ac:dyDescent="0.2">
      <c r="A47" s="372">
        <f t="shared" si="4"/>
        <v>2046</v>
      </c>
      <c r="B47" s="373"/>
      <c r="C47" s="373"/>
      <c r="D47" s="374">
        <f t="shared" si="3"/>
        <v>0</v>
      </c>
      <c r="E47" s="375">
        <f t="shared" si="5"/>
        <v>0</v>
      </c>
    </row>
    <row r="48" spans="1:5" ht="11.25" customHeight="1" x14ac:dyDescent="0.2">
      <c r="A48" s="372">
        <f t="shared" si="4"/>
        <v>2047</v>
      </c>
      <c r="B48" s="373"/>
      <c r="C48" s="373"/>
      <c r="D48" s="374">
        <f t="shared" si="3"/>
        <v>0</v>
      </c>
      <c r="E48" s="375">
        <f t="shared" si="5"/>
        <v>0</v>
      </c>
    </row>
    <row r="49" spans="1:5" ht="11.25" customHeight="1" x14ac:dyDescent="0.2">
      <c r="A49" s="372">
        <f t="shared" si="4"/>
        <v>2048</v>
      </c>
      <c r="B49" s="373"/>
      <c r="C49" s="373"/>
      <c r="D49" s="374">
        <f t="shared" si="3"/>
        <v>0</v>
      </c>
      <c r="E49" s="375">
        <f t="shared" si="5"/>
        <v>0</v>
      </c>
    </row>
    <row r="50" spans="1:5" ht="11.25" customHeight="1" x14ac:dyDescent="0.2">
      <c r="A50" s="372">
        <f t="shared" si="4"/>
        <v>2049</v>
      </c>
      <c r="B50" s="373"/>
      <c r="C50" s="373"/>
      <c r="D50" s="374">
        <f t="shared" si="3"/>
        <v>0</v>
      </c>
      <c r="E50" s="375">
        <f t="shared" si="5"/>
        <v>0</v>
      </c>
    </row>
    <row r="51" spans="1:5" ht="11.25" customHeight="1" x14ac:dyDescent="0.2">
      <c r="A51" s="372">
        <f t="shared" si="4"/>
        <v>2050</v>
      </c>
      <c r="B51" s="373"/>
      <c r="C51" s="373"/>
      <c r="D51" s="374">
        <f t="shared" si="3"/>
        <v>0</v>
      </c>
      <c r="E51" s="375">
        <f t="shared" si="5"/>
        <v>0</v>
      </c>
    </row>
    <row r="52" spans="1:5" ht="11.25" customHeight="1" x14ac:dyDescent="0.2">
      <c r="A52" s="372">
        <f t="shared" si="4"/>
        <v>2051</v>
      </c>
      <c r="B52" s="373"/>
      <c r="C52" s="373"/>
      <c r="D52" s="374">
        <f t="shared" si="3"/>
        <v>0</v>
      </c>
      <c r="E52" s="375">
        <f t="shared" si="5"/>
        <v>0</v>
      </c>
    </row>
    <row r="53" spans="1:5" ht="11.25" customHeight="1" x14ac:dyDescent="0.2">
      <c r="A53" s="372">
        <f t="shared" si="4"/>
        <v>2052</v>
      </c>
      <c r="B53" s="373"/>
      <c r="C53" s="373"/>
      <c r="D53" s="374">
        <f t="shared" si="3"/>
        <v>0</v>
      </c>
      <c r="E53" s="375">
        <f t="shared" si="5"/>
        <v>0</v>
      </c>
    </row>
    <row r="54" spans="1:5" ht="11.25" customHeight="1" x14ac:dyDescent="0.2">
      <c r="A54" s="372">
        <f t="shared" si="4"/>
        <v>2053</v>
      </c>
      <c r="B54" s="373"/>
      <c r="C54" s="373"/>
      <c r="D54" s="374">
        <f t="shared" si="3"/>
        <v>0</v>
      </c>
      <c r="E54" s="375">
        <f t="shared" si="5"/>
        <v>0</v>
      </c>
    </row>
    <row r="55" spans="1:5" ht="11.25" customHeight="1" x14ac:dyDescent="0.2">
      <c r="A55" s="372">
        <f t="shared" si="4"/>
        <v>2054</v>
      </c>
      <c r="B55" s="373"/>
      <c r="C55" s="373"/>
      <c r="D55" s="374">
        <f t="shared" si="3"/>
        <v>0</v>
      </c>
      <c r="E55" s="375">
        <f t="shared" si="5"/>
        <v>0</v>
      </c>
    </row>
    <row r="56" spans="1:5" ht="11.25" customHeight="1" x14ac:dyDescent="0.2">
      <c r="A56" s="372">
        <f t="shared" si="4"/>
        <v>2055</v>
      </c>
      <c r="B56" s="373"/>
      <c r="C56" s="373"/>
      <c r="D56" s="374">
        <f t="shared" si="3"/>
        <v>0</v>
      </c>
      <c r="E56" s="375">
        <f t="shared" si="5"/>
        <v>0</v>
      </c>
    </row>
    <row r="57" spans="1:5" ht="11.25" customHeight="1" x14ac:dyDescent="0.2">
      <c r="A57" s="372">
        <f t="shared" si="4"/>
        <v>2056</v>
      </c>
      <c r="B57" s="373"/>
      <c r="C57" s="373"/>
      <c r="D57" s="374">
        <f t="shared" si="3"/>
        <v>0</v>
      </c>
      <c r="E57" s="375">
        <f t="shared" si="5"/>
        <v>0</v>
      </c>
    </row>
    <row r="58" spans="1:5" ht="11.25" customHeight="1" x14ac:dyDescent="0.2">
      <c r="A58" s="372">
        <f t="shared" si="4"/>
        <v>2057</v>
      </c>
      <c r="B58" s="373"/>
      <c r="C58" s="373"/>
      <c r="D58" s="374">
        <f t="shared" si="3"/>
        <v>0</v>
      </c>
      <c r="E58" s="375">
        <f t="shared" si="5"/>
        <v>0</v>
      </c>
    </row>
    <row r="59" spans="1:5" ht="11.25" customHeight="1" x14ac:dyDescent="0.2">
      <c r="A59" s="372">
        <f t="shared" si="4"/>
        <v>2058</v>
      </c>
      <c r="B59" s="373"/>
      <c r="C59" s="373"/>
      <c r="D59" s="374">
        <f t="shared" si="3"/>
        <v>0</v>
      </c>
      <c r="E59" s="375">
        <f t="shared" si="5"/>
        <v>0</v>
      </c>
    </row>
    <row r="60" spans="1:5" ht="11.25" customHeight="1" x14ac:dyDescent="0.2">
      <c r="A60" s="372">
        <f t="shared" si="4"/>
        <v>2059</v>
      </c>
      <c r="B60" s="373"/>
      <c r="C60" s="373"/>
      <c r="D60" s="374">
        <f t="shared" si="3"/>
        <v>0</v>
      </c>
      <c r="E60" s="375">
        <f t="shared" si="5"/>
        <v>0</v>
      </c>
    </row>
    <row r="61" spans="1:5" ht="11.25" customHeight="1" x14ac:dyDescent="0.2">
      <c r="A61" s="372">
        <f t="shared" si="4"/>
        <v>2060</v>
      </c>
      <c r="B61" s="373"/>
      <c r="C61" s="373"/>
      <c r="D61" s="374">
        <f t="shared" si="3"/>
        <v>0</v>
      </c>
      <c r="E61" s="375">
        <f t="shared" si="5"/>
        <v>0</v>
      </c>
    </row>
    <row r="62" spans="1:5" ht="11.25" customHeight="1" x14ac:dyDescent="0.2">
      <c r="A62" s="372">
        <f t="shared" si="4"/>
        <v>2061</v>
      </c>
      <c r="B62" s="373"/>
      <c r="C62" s="373"/>
      <c r="D62" s="374">
        <f t="shared" si="3"/>
        <v>0</v>
      </c>
      <c r="E62" s="375">
        <f t="shared" si="5"/>
        <v>0</v>
      </c>
    </row>
    <row r="63" spans="1:5" ht="11.25" customHeight="1" x14ac:dyDescent="0.2">
      <c r="A63" s="372">
        <f t="shared" si="4"/>
        <v>2062</v>
      </c>
      <c r="B63" s="373"/>
      <c r="C63" s="373"/>
      <c r="D63" s="374">
        <f t="shared" si="3"/>
        <v>0</v>
      </c>
      <c r="E63" s="375">
        <f t="shared" si="5"/>
        <v>0</v>
      </c>
    </row>
    <row r="64" spans="1:5" ht="11.25" customHeight="1" x14ac:dyDescent="0.2">
      <c r="A64" s="372">
        <f t="shared" si="4"/>
        <v>2063</v>
      </c>
      <c r="B64" s="373"/>
      <c r="C64" s="373"/>
      <c r="D64" s="374">
        <f t="shared" si="3"/>
        <v>0</v>
      </c>
      <c r="E64" s="375">
        <f t="shared" si="5"/>
        <v>0</v>
      </c>
    </row>
    <row r="65" spans="1:5" ht="11.25" customHeight="1" x14ac:dyDescent="0.2">
      <c r="A65" s="372">
        <f t="shared" si="4"/>
        <v>2064</v>
      </c>
      <c r="B65" s="373"/>
      <c r="C65" s="373"/>
      <c r="D65" s="374">
        <f t="shared" si="3"/>
        <v>0</v>
      </c>
      <c r="E65" s="375">
        <f t="shared" si="5"/>
        <v>0</v>
      </c>
    </row>
    <row r="66" spans="1:5" ht="11.25" customHeight="1" x14ac:dyDescent="0.2">
      <c r="A66" s="372">
        <f t="shared" si="4"/>
        <v>2065</v>
      </c>
      <c r="B66" s="373"/>
      <c r="C66" s="373"/>
      <c r="D66" s="374">
        <f t="shared" si="3"/>
        <v>0</v>
      </c>
      <c r="E66" s="375">
        <f t="shared" si="5"/>
        <v>0</v>
      </c>
    </row>
    <row r="67" spans="1:5" ht="11.25" customHeight="1" x14ac:dyDescent="0.2">
      <c r="A67" s="372">
        <f t="shared" si="4"/>
        <v>2066</v>
      </c>
      <c r="B67" s="373"/>
      <c r="C67" s="373"/>
      <c r="D67" s="374">
        <f t="shared" si="3"/>
        <v>0</v>
      </c>
      <c r="E67" s="375">
        <f t="shared" si="5"/>
        <v>0</v>
      </c>
    </row>
    <row r="68" spans="1:5" ht="11.25" customHeight="1" x14ac:dyDescent="0.2">
      <c r="A68" s="372">
        <f t="shared" si="4"/>
        <v>2067</v>
      </c>
      <c r="B68" s="373"/>
      <c r="C68" s="373"/>
      <c r="D68" s="374">
        <f t="shared" si="3"/>
        <v>0</v>
      </c>
      <c r="E68" s="375">
        <f t="shared" si="5"/>
        <v>0</v>
      </c>
    </row>
    <row r="69" spans="1:5" ht="11.25" customHeight="1" x14ac:dyDescent="0.2">
      <c r="A69" s="372">
        <f t="shared" si="4"/>
        <v>2068</v>
      </c>
      <c r="B69" s="373"/>
      <c r="C69" s="373"/>
      <c r="D69" s="374">
        <f t="shared" si="3"/>
        <v>0</v>
      </c>
      <c r="E69" s="375">
        <f t="shared" si="5"/>
        <v>0</v>
      </c>
    </row>
    <row r="70" spans="1:5" ht="11.25" customHeight="1" x14ac:dyDescent="0.2">
      <c r="A70" s="372">
        <f t="shared" si="4"/>
        <v>2069</v>
      </c>
      <c r="B70" s="373"/>
      <c r="C70" s="373"/>
      <c r="D70" s="374">
        <f t="shared" si="3"/>
        <v>0</v>
      </c>
      <c r="E70" s="375">
        <f t="shared" si="5"/>
        <v>0</v>
      </c>
    </row>
    <row r="71" spans="1:5" ht="11.25" customHeight="1" x14ac:dyDescent="0.2">
      <c r="A71" s="372">
        <f t="shared" si="4"/>
        <v>2070</v>
      </c>
      <c r="B71" s="373"/>
      <c r="C71" s="373"/>
      <c r="D71" s="374">
        <f t="shared" si="3"/>
        <v>0</v>
      </c>
      <c r="E71" s="375">
        <f t="shared" si="5"/>
        <v>0</v>
      </c>
    </row>
    <row r="72" spans="1:5" ht="11.25" customHeight="1" x14ac:dyDescent="0.2">
      <c r="A72" s="372">
        <f t="shared" si="4"/>
        <v>2071</v>
      </c>
      <c r="B72" s="373"/>
      <c r="C72" s="373"/>
      <c r="D72" s="374">
        <f t="shared" si="3"/>
        <v>0</v>
      </c>
      <c r="E72" s="375">
        <f t="shared" si="5"/>
        <v>0</v>
      </c>
    </row>
    <row r="73" spans="1:5" ht="11.25" customHeight="1" x14ac:dyDescent="0.2">
      <c r="A73" s="372">
        <f t="shared" si="4"/>
        <v>2072</v>
      </c>
      <c r="B73" s="373"/>
      <c r="C73" s="373"/>
      <c r="D73" s="374">
        <f t="shared" si="3"/>
        <v>0</v>
      </c>
      <c r="E73" s="375">
        <f t="shared" si="5"/>
        <v>0</v>
      </c>
    </row>
    <row r="74" spans="1:5" ht="11.25" customHeight="1" x14ac:dyDescent="0.2">
      <c r="A74" s="372">
        <f t="shared" si="4"/>
        <v>2073</v>
      </c>
      <c r="B74" s="373"/>
      <c r="C74" s="373"/>
      <c r="D74" s="374">
        <f t="shared" si="3"/>
        <v>0</v>
      </c>
      <c r="E74" s="375">
        <f t="shared" si="5"/>
        <v>0</v>
      </c>
    </row>
    <row r="75" spans="1:5" ht="11.25" customHeight="1" x14ac:dyDescent="0.2">
      <c r="A75" s="372">
        <f t="shared" si="4"/>
        <v>2074</v>
      </c>
      <c r="B75" s="373"/>
      <c r="C75" s="373"/>
      <c r="D75" s="374">
        <f t="shared" si="3"/>
        <v>0</v>
      </c>
      <c r="E75" s="375">
        <f t="shared" si="5"/>
        <v>0</v>
      </c>
    </row>
    <row r="76" spans="1:5" ht="11.25" customHeight="1" x14ac:dyDescent="0.2">
      <c r="A76" s="372">
        <f t="shared" si="4"/>
        <v>2075</v>
      </c>
      <c r="B76" s="373"/>
      <c r="C76" s="373"/>
      <c r="D76" s="374">
        <f t="shared" si="3"/>
        <v>0</v>
      </c>
      <c r="E76" s="375">
        <f t="shared" si="5"/>
        <v>0</v>
      </c>
    </row>
    <row r="77" spans="1:5" ht="11.25" customHeight="1" x14ac:dyDescent="0.2">
      <c r="A77" s="372">
        <f t="shared" si="4"/>
        <v>2076</v>
      </c>
      <c r="B77" s="373"/>
      <c r="C77" s="373"/>
      <c r="D77" s="374">
        <f t="shared" ref="D77:D87" si="6">+B77-C77</f>
        <v>0</v>
      </c>
      <c r="E77" s="375">
        <f t="shared" si="5"/>
        <v>0</v>
      </c>
    </row>
    <row r="78" spans="1:5" ht="11.25" customHeight="1" x14ac:dyDescent="0.2">
      <c r="A78" s="372">
        <f t="shared" ref="A78:A87" si="7">+A77+1</f>
        <v>2077</v>
      </c>
      <c r="B78" s="373"/>
      <c r="C78" s="373"/>
      <c r="D78" s="374">
        <f t="shared" si="6"/>
        <v>0</v>
      </c>
      <c r="E78" s="375">
        <f t="shared" ref="E78:E87" si="8">+E77+D78</f>
        <v>0</v>
      </c>
    </row>
    <row r="79" spans="1:5" ht="11.25" customHeight="1" x14ac:dyDescent="0.2">
      <c r="A79" s="372">
        <f t="shared" si="7"/>
        <v>2078</v>
      </c>
      <c r="B79" s="373"/>
      <c r="C79" s="373"/>
      <c r="D79" s="374">
        <f t="shared" si="6"/>
        <v>0</v>
      </c>
      <c r="E79" s="375">
        <f t="shared" si="8"/>
        <v>0</v>
      </c>
    </row>
    <row r="80" spans="1:5" ht="11.25" customHeight="1" x14ac:dyDescent="0.2">
      <c r="A80" s="372">
        <f t="shared" si="7"/>
        <v>2079</v>
      </c>
      <c r="B80" s="373"/>
      <c r="C80" s="373"/>
      <c r="D80" s="374">
        <f t="shared" si="6"/>
        <v>0</v>
      </c>
      <c r="E80" s="375">
        <f t="shared" si="8"/>
        <v>0</v>
      </c>
    </row>
    <row r="81" spans="1:5" ht="11.25" customHeight="1" x14ac:dyDescent="0.2">
      <c r="A81" s="372">
        <f t="shared" si="7"/>
        <v>2080</v>
      </c>
      <c r="B81" s="373"/>
      <c r="C81" s="373"/>
      <c r="D81" s="374">
        <f t="shared" si="6"/>
        <v>0</v>
      </c>
      <c r="E81" s="375">
        <f t="shared" si="8"/>
        <v>0</v>
      </c>
    </row>
    <row r="82" spans="1:5" ht="11.25" customHeight="1" x14ac:dyDescent="0.2">
      <c r="A82" s="372">
        <f t="shared" si="7"/>
        <v>2081</v>
      </c>
      <c r="B82" s="373"/>
      <c r="C82" s="373"/>
      <c r="D82" s="374">
        <f t="shared" si="6"/>
        <v>0</v>
      </c>
      <c r="E82" s="375">
        <f t="shared" si="8"/>
        <v>0</v>
      </c>
    </row>
    <row r="83" spans="1:5" ht="11.25" customHeight="1" x14ac:dyDescent="0.2">
      <c r="A83" s="372">
        <f t="shared" si="7"/>
        <v>2082</v>
      </c>
      <c r="B83" s="373"/>
      <c r="C83" s="373"/>
      <c r="D83" s="374">
        <f t="shared" si="6"/>
        <v>0</v>
      </c>
      <c r="E83" s="375">
        <f t="shared" si="8"/>
        <v>0</v>
      </c>
    </row>
    <row r="84" spans="1:5" ht="11.25" customHeight="1" x14ac:dyDescent="0.2">
      <c r="A84" s="372">
        <f t="shared" si="7"/>
        <v>2083</v>
      </c>
      <c r="B84" s="373"/>
      <c r="C84" s="373"/>
      <c r="D84" s="374">
        <f t="shared" si="6"/>
        <v>0</v>
      </c>
      <c r="E84" s="375">
        <f t="shared" si="8"/>
        <v>0</v>
      </c>
    </row>
    <row r="85" spans="1:5" ht="11.25" customHeight="1" x14ac:dyDescent="0.2">
      <c r="A85" s="372">
        <f t="shared" si="7"/>
        <v>2084</v>
      </c>
      <c r="B85" s="373"/>
      <c r="C85" s="373"/>
      <c r="D85" s="374">
        <f t="shared" si="6"/>
        <v>0</v>
      </c>
      <c r="E85" s="375">
        <f t="shared" si="8"/>
        <v>0</v>
      </c>
    </row>
    <row r="86" spans="1:5" ht="11.25" customHeight="1" x14ac:dyDescent="0.2">
      <c r="A86" s="372">
        <f t="shared" si="7"/>
        <v>2085</v>
      </c>
      <c r="B86" s="373"/>
      <c r="C86" s="373"/>
      <c r="D86" s="374">
        <f t="shared" si="6"/>
        <v>0</v>
      </c>
      <c r="E86" s="375">
        <f t="shared" si="8"/>
        <v>0</v>
      </c>
    </row>
    <row r="87" spans="1:5" ht="11.25" customHeight="1" x14ac:dyDescent="0.2">
      <c r="A87" s="376">
        <f t="shared" si="7"/>
        <v>2086</v>
      </c>
      <c r="B87" s="377"/>
      <c r="C87" s="377"/>
      <c r="D87" s="374">
        <f t="shared" si="6"/>
        <v>0</v>
      </c>
      <c r="E87" s="375">
        <f t="shared" si="8"/>
        <v>0</v>
      </c>
    </row>
    <row r="88" spans="1:5" ht="11.25" customHeight="1" x14ac:dyDescent="0.2">
      <c r="A88" s="847" t="s">
        <v>139</v>
      </c>
      <c r="B88" s="847"/>
      <c r="C88" s="847"/>
      <c r="D88" s="847"/>
      <c r="E88" s="847"/>
    </row>
    <row r="89" spans="1:5" ht="22.5" customHeight="1" x14ac:dyDescent="0.2">
      <c r="A89" s="848" t="s">
        <v>598</v>
      </c>
      <c r="B89" s="848"/>
      <c r="C89" s="848"/>
      <c r="D89" s="848"/>
      <c r="E89" s="848"/>
    </row>
    <row r="90" spans="1:5" ht="24.75" customHeight="1" x14ac:dyDescent="0.2">
      <c r="A90" s="848" t="s">
        <v>599</v>
      </c>
      <c r="B90" s="848"/>
      <c r="C90" s="848"/>
      <c r="D90" s="848"/>
      <c r="E90" s="848"/>
    </row>
    <row r="65536" ht="11.25" customHeight="1" x14ac:dyDescent="0.2"/>
  </sheetData>
  <sheetProtection password="DA51" sheet="1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/>
  <pageMargins left="0.39374999999999999" right="0.39374999999999999" top="0.59027777777777779" bottom="0.39444444444444443" header="0.51180555555555551" footer="0.19652777777777777"/>
  <pageSetup paperSize="9" scale="95" firstPageNumber="0" orientation="landscape" horizontalDpi="300" verticalDpi="300"/>
  <headerFooter alignWithMargins="0">
    <oddFooter>&amp;C&amp;A</oddFooter>
  </headerFooter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="116" zoomScaleNormal="116" workbookViewId="0">
      <selection activeCell="A7" sqref="A7:E7"/>
    </sheetView>
  </sheetViews>
  <sheetFormatPr defaultColWidth="22.28515625" defaultRowHeight="11.25" customHeight="1" x14ac:dyDescent="0.2"/>
  <cols>
    <col min="1" max="1" width="48" style="359" customWidth="1"/>
    <col min="2" max="4" width="20.7109375" style="359" customWidth="1"/>
    <col min="5" max="5" width="20.7109375" style="379" customWidth="1"/>
    <col min="6" max="16384" width="22.28515625" style="359"/>
  </cols>
  <sheetData>
    <row r="1" spans="1:5" ht="15.75" customHeight="1" x14ac:dyDescent="0.2">
      <c r="A1" s="12" t="s">
        <v>600</v>
      </c>
    </row>
    <row r="3" spans="1:5" ht="11.25" customHeight="1" x14ac:dyDescent="0.2">
      <c r="A3" s="849" t="s">
        <v>937</v>
      </c>
      <c r="B3" s="849"/>
      <c r="C3" s="849"/>
      <c r="D3" s="849"/>
      <c r="E3" s="849"/>
    </row>
    <row r="4" spans="1:5" ht="11.25" customHeight="1" x14ac:dyDescent="0.2">
      <c r="A4" s="850" t="s">
        <v>19</v>
      </c>
      <c r="B4" s="850"/>
      <c r="C4" s="850"/>
      <c r="D4" s="850"/>
      <c r="E4" s="850"/>
    </row>
    <row r="5" spans="1:5" ht="11.25" customHeight="1" x14ac:dyDescent="0.2">
      <c r="A5" s="851" t="s">
        <v>601</v>
      </c>
      <c r="B5" s="851"/>
      <c r="C5" s="851"/>
      <c r="D5" s="851"/>
      <c r="E5" s="851"/>
    </row>
    <row r="6" spans="1:5" ht="11.25" customHeight="1" x14ac:dyDescent="0.2">
      <c r="A6" s="850" t="s">
        <v>21</v>
      </c>
      <c r="B6" s="850"/>
      <c r="C6" s="850"/>
      <c r="D6" s="850"/>
      <c r="E6" s="850"/>
    </row>
    <row r="7" spans="1:5" ht="11.25" customHeight="1" x14ac:dyDescent="0.2">
      <c r="A7" s="849" t="s">
        <v>942</v>
      </c>
      <c r="B7" s="849"/>
      <c r="C7" s="849"/>
      <c r="D7" s="849"/>
      <c r="E7" s="849"/>
    </row>
    <row r="8" spans="1:5" ht="11.25" customHeight="1" x14ac:dyDescent="0.2">
      <c r="A8" s="850"/>
      <c r="B8" s="850"/>
      <c r="C8" s="850"/>
      <c r="D8" s="850"/>
      <c r="E8" s="850"/>
    </row>
    <row r="9" spans="1:5" ht="11.25" customHeight="1" x14ac:dyDescent="0.2">
      <c r="A9" s="359" t="s">
        <v>602</v>
      </c>
      <c r="D9" s="380"/>
      <c r="E9" s="380">
        <v>1</v>
      </c>
    </row>
    <row r="10" spans="1:5" ht="11.25" customHeight="1" x14ac:dyDescent="0.2">
      <c r="A10" s="864" t="s">
        <v>26</v>
      </c>
      <c r="B10" s="362" t="s">
        <v>560</v>
      </c>
      <c r="C10" s="865" t="s">
        <v>24</v>
      </c>
      <c r="D10" s="865"/>
      <c r="E10" s="363" t="s">
        <v>603</v>
      </c>
    </row>
    <row r="11" spans="1:5" ht="11.25" customHeight="1" x14ac:dyDescent="0.2">
      <c r="A11" s="864"/>
      <c r="B11" s="366" t="s">
        <v>32</v>
      </c>
      <c r="C11" s="866" t="s">
        <v>33</v>
      </c>
      <c r="D11" s="866"/>
      <c r="E11" s="381" t="s">
        <v>604</v>
      </c>
    </row>
    <row r="12" spans="1:5" ht="11.25" customHeight="1" x14ac:dyDescent="0.2">
      <c r="A12" s="359" t="s">
        <v>605</v>
      </c>
      <c r="B12" s="382">
        <f>SUM(B13:B14)</f>
        <v>0</v>
      </c>
      <c r="C12" s="867">
        <f>SUM(C13:C14)</f>
        <v>0</v>
      </c>
      <c r="D12" s="867"/>
      <c r="E12" s="383">
        <f>+B12-C12</f>
        <v>0</v>
      </c>
    </row>
    <row r="13" spans="1:5" ht="11.25" customHeight="1" x14ac:dyDescent="0.2">
      <c r="A13" s="379" t="s">
        <v>606</v>
      </c>
      <c r="B13" s="384"/>
      <c r="C13" s="868"/>
      <c r="D13" s="868"/>
      <c r="E13" s="385">
        <f>+B13-C13</f>
        <v>0</v>
      </c>
    </row>
    <row r="14" spans="1:5" ht="11.25" customHeight="1" x14ac:dyDescent="0.2">
      <c r="A14" s="386" t="s">
        <v>607</v>
      </c>
      <c r="B14" s="387"/>
      <c r="C14" s="869"/>
      <c r="D14" s="869"/>
      <c r="E14" s="388">
        <f>+B14-C14</f>
        <v>0</v>
      </c>
    </row>
    <row r="15" spans="1:5" s="379" customFormat="1" ht="11.25" customHeight="1" x14ac:dyDescent="0.2">
      <c r="A15" s="389"/>
      <c r="B15" s="390"/>
      <c r="C15" s="390"/>
      <c r="D15" s="390"/>
      <c r="E15" s="390"/>
    </row>
    <row r="16" spans="1:5" ht="11.25" customHeight="1" x14ac:dyDescent="0.2">
      <c r="A16" s="859" t="s">
        <v>110</v>
      </c>
      <c r="B16" s="855" t="s">
        <v>566</v>
      </c>
      <c r="C16" s="860" t="s">
        <v>567</v>
      </c>
      <c r="D16" s="860"/>
      <c r="E16" s="861" t="s">
        <v>608</v>
      </c>
    </row>
    <row r="17" spans="1:5" ht="11.25" customHeight="1" x14ac:dyDescent="0.2">
      <c r="A17" s="859"/>
      <c r="B17" s="855"/>
      <c r="C17" s="862" t="s">
        <v>31</v>
      </c>
      <c r="D17" s="862"/>
      <c r="E17" s="861"/>
    </row>
    <row r="18" spans="1:5" ht="11.25" customHeight="1" x14ac:dyDescent="0.2">
      <c r="A18" s="859"/>
      <c r="B18" s="855"/>
      <c r="C18" s="863" t="s">
        <v>569</v>
      </c>
      <c r="D18" s="394" t="s">
        <v>609</v>
      </c>
      <c r="E18" s="861"/>
    </row>
    <row r="19" spans="1:5" ht="11.25" customHeight="1" x14ac:dyDescent="0.2">
      <c r="A19" s="859"/>
      <c r="B19" s="855"/>
      <c r="C19" s="863"/>
      <c r="D19" s="395" t="s">
        <v>610</v>
      </c>
      <c r="E19" s="861"/>
    </row>
    <row r="20" spans="1:5" ht="11.25" customHeight="1" x14ac:dyDescent="0.2">
      <c r="A20" s="859"/>
      <c r="B20" s="393" t="s">
        <v>112</v>
      </c>
      <c r="C20" s="393" t="s">
        <v>113</v>
      </c>
      <c r="D20" s="393" t="s">
        <v>571</v>
      </c>
      <c r="E20" s="381" t="s">
        <v>611</v>
      </c>
    </row>
    <row r="21" spans="1:5" ht="11.25" customHeight="1" x14ac:dyDescent="0.2">
      <c r="A21" s="396" t="s">
        <v>612</v>
      </c>
      <c r="B21" s="383">
        <f>+B22+B26</f>
        <v>0</v>
      </c>
      <c r="C21" s="383">
        <f>+C22+C26</f>
        <v>0</v>
      </c>
      <c r="D21" s="383">
        <f>+D22+D26</f>
        <v>0</v>
      </c>
      <c r="E21" s="383">
        <f t="shared" ref="E21:E28" si="0">+B21-(C21+D21)</f>
        <v>0</v>
      </c>
    </row>
    <row r="22" spans="1:5" ht="11.25" customHeight="1" x14ac:dyDescent="0.2">
      <c r="A22" s="397" t="s">
        <v>289</v>
      </c>
      <c r="B22" s="383">
        <f>SUM(B23:B25)</f>
        <v>0</v>
      </c>
      <c r="C22" s="383">
        <f>SUM(C23:C25)</f>
        <v>0</v>
      </c>
      <c r="D22" s="383">
        <f>SUM(D23:D25)</f>
        <v>0</v>
      </c>
      <c r="E22" s="383">
        <f t="shared" si="0"/>
        <v>0</v>
      </c>
    </row>
    <row r="23" spans="1:5" ht="11.25" customHeight="1" x14ac:dyDescent="0.2">
      <c r="A23" s="397" t="s">
        <v>613</v>
      </c>
      <c r="B23" s="398"/>
      <c r="C23" s="398"/>
      <c r="D23" s="398"/>
      <c r="E23" s="383">
        <f t="shared" si="0"/>
        <v>0</v>
      </c>
    </row>
    <row r="24" spans="1:5" ht="11.25" customHeight="1" x14ac:dyDescent="0.2">
      <c r="A24" s="397" t="s">
        <v>614</v>
      </c>
      <c r="B24" s="398"/>
      <c r="C24" s="398"/>
      <c r="D24" s="398"/>
      <c r="E24" s="383">
        <f t="shared" si="0"/>
        <v>0</v>
      </c>
    </row>
    <row r="25" spans="1:5" ht="11.25" customHeight="1" x14ac:dyDescent="0.2">
      <c r="A25" s="397" t="s">
        <v>615</v>
      </c>
      <c r="B25" s="398"/>
      <c r="C25" s="398"/>
      <c r="D25" s="398"/>
      <c r="E25" s="383">
        <f t="shared" si="0"/>
        <v>0</v>
      </c>
    </row>
    <row r="26" spans="1:5" ht="11.25" customHeight="1" x14ac:dyDescent="0.2">
      <c r="A26" s="397" t="s">
        <v>616</v>
      </c>
      <c r="B26" s="383">
        <f>SUM(B27:B28)</f>
        <v>0</v>
      </c>
      <c r="C26" s="383">
        <f>SUM(C27:C28)</f>
        <v>0</v>
      </c>
      <c r="D26" s="383">
        <f>SUM(D27:D28)</f>
        <v>0</v>
      </c>
      <c r="E26" s="383">
        <f t="shared" si="0"/>
        <v>0</v>
      </c>
    </row>
    <row r="27" spans="1:5" ht="11.25" customHeight="1" x14ac:dyDescent="0.2">
      <c r="A27" s="397" t="s">
        <v>617</v>
      </c>
      <c r="B27" s="398"/>
      <c r="C27" s="398"/>
      <c r="D27" s="398"/>
      <c r="E27" s="383">
        <f t="shared" si="0"/>
        <v>0</v>
      </c>
    </row>
    <row r="28" spans="1:5" ht="11.25" customHeight="1" x14ac:dyDescent="0.2">
      <c r="A28" s="397" t="s">
        <v>618</v>
      </c>
      <c r="B28" s="398"/>
      <c r="C28" s="398"/>
      <c r="D28" s="398"/>
      <c r="E28" s="383">
        <f t="shared" si="0"/>
        <v>0</v>
      </c>
    </row>
    <row r="29" spans="1:5" ht="11.25" customHeight="1" x14ac:dyDescent="0.2">
      <c r="A29" s="399"/>
      <c r="B29" s="400"/>
      <c r="C29" s="400"/>
      <c r="D29" s="401"/>
      <c r="E29" s="401"/>
    </row>
    <row r="30" spans="1:5" ht="11.25" customHeight="1" x14ac:dyDescent="0.2">
      <c r="A30" s="854" t="s">
        <v>619</v>
      </c>
      <c r="B30" s="392" t="s">
        <v>620</v>
      </c>
      <c r="C30" s="855" t="s">
        <v>187</v>
      </c>
      <c r="D30" s="855"/>
      <c r="E30" s="391" t="s">
        <v>621</v>
      </c>
    </row>
    <row r="31" spans="1:5" ht="11.25" customHeight="1" x14ac:dyDescent="0.2">
      <c r="A31" s="854"/>
      <c r="B31" s="393" t="s">
        <v>622</v>
      </c>
      <c r="C31" s="856" t="s">
        <v>623</v>
      </c>
      <c r="D31" s="856"/>
      <c r="E31" s="402" t="s">
        <v>624</v>
      </c>
    </row>
    <row r="32" spans="1:5" ht="11.25" customHeight="1" x14ac:dyDescent="0.2">
      <c r="A32" s="403" t="s">
        <v>625</v>
      </c>
      <c r="B32" s="404"/>
      <c r="C32" s="857">
        <f>+C12-(C21+D21)</f>
        <v>0</v>
      </c>
      <c r="D32" s="857"/>
      <c r="E32" s="405">
        <f>+C32+B32</f>
        <v>0</v>
      </c>
    </row>
    <row r="33" spans="1:5" ht="11.25" customHeight="1" x14ac:dyDescent="0.2">
      <c r="A33" s="847" t="s">
        <v>139</v>
      </c>
      <c r="B33" s="847"/>
      <c r="C33" s="847"/>
      <c r="D33" s="847"/>
      <c r="E33" s="847"/>
    </row>
    <row r="34" spans="1:5" ht="11.25" customHeight="1" x14ac:dyDescent="0.2">
      <c r="A34" s="858" t="s">
        <v>626</v>
      </c>
      <c r="B34" s="858"/>
      <c r="C34" s="858"/>
      <c r="D34" s="858"/>
      <c r="E34" s="858"/>
    </row>
    <row r="35" spans="1:5" ht="11.25" customHeight="1" x14ac:dyDescent="0.2">
      <c r="A35" s="853" t="s">
        <v>627</v>
      </c>
      <c r="B35" s="853"/>
      <c r="C35" s="853"/>
      <c r="D35" s="853"/>
      <c r="E35" s="853"/>
    </row>
    <row r="36" spans="1:5" ht="11.25" customHeight="1" x14ac:dyDescent="0.2">
      <c r="A36" s="852" t="s">
        <v>628</v>
      </c>
      <c r="B36" s="852"/>
      <c r="C36" s="852"/>
      <c r="D36" s="852"/>
      <c r="E36" s="852"/>
    </row>
    <row r="37" spans="1:5" ht="11.25" customHeight="1" x14ac:dyDescent="0.2">
      <c r="A37" s="852" t="s">
        <v>629</v>
      </c>
      <c r="B37" s="852"/>
      <c r="C37" s="852"/>
      <c r="D37" s="852"/>
      <c r="E37" s="852"/>
    </row>
    <row r="40" spans="1:5" ht="11.25" customHeight="1" x14ac:dyDescent="0.2">
      <c r="C40" s="359" t="s">
        <v>515</v>
      </c>
    </row>
  </sheetData>
  <sheetProtection password="DA51" sheet="1" selectLockedCells="1"/>
  <mergeCells count="27">
    <mergeCell ref="A3:E3"/>
    <mergeCell ref="A4:E4"/>
    <mergeCell ref="A5:E5"/>
    <mergeCell ref="A6:E6"/>
    <mergeCell ref="A7:E7"/>
    <mergeCell ref="A8:E8"/>
    <mergeCell ref="A10:A11"/>
    <mergeCell ref="C10:D10"/>
    <mergeCell ref="C11:D11"/>
    <mergeCell ref="C12:D12"/>
    <mergeCell ref="C13:D13"/>
    <mergeCell ref="C14:D14"/>
    <mergeCell ref="A16:A20"/>
    <mergeCell ref="B16:B19"/>
    <mergeCell ref="C16:D16"/>
    <mergeCell ref="E16:E19"/>
    <mergeCell ref="C17:D17"/>
    <mergeCell ref="C18:C19"/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</mergeCells>
  <printOptions horizontalCentered="1"/>
  <pageMargins left="0.27986111111111112" right="0.3" top="0.59027777777777779" bottom="0.39305555555555555" header="0.51180555555555551" footer="0.19652777777777777"/>
  <pageSetup paperSize="9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 enableFormatConditionsCalculation="0">
    <tabColor indexed="44"/>
  </sheetPr>
  <dimension ref="A1:N146"/>
  <sheetViews>
    <sheetView zoomScale="116" zoomScaleNormal="116" workbookViewId="0">
      <selection activeCell="A7" sqref="A7:G7"/>
    </sheetView>
  </sheetViews>
  <sheetFormatPr defaultColWidth="9" defaultRowHeight="12.75" x14ac:dyDescent="0.2"/>
  <cols>
    <col min="1" max="1" width="75.7109375" style="1" customWidth="1"/>
    <col min="2" max="2" width="14.7109375" style="1" customWidth="1"/>
    <col min="3" max="3" width="13.5703125" style="1" customWidth="1"/>
    <col min="4" max="4" width="12.42578125" style="1" customWidth="1"/>
    <col min="5" max="5" width="10.7109375" style="1" customWidth="1"/>
    <col min="6" max="6" width="12.42578125" style="1" customWidth="1"/>
    <col min="7" max="7" width="11.28515625" style="1" customWidth="1"/>
    <col min="8" max="16384" width="9" style="1"/>
  </cols>
  <sheetData>
    <row r="1" spans="1:7" ht="15.75" x14ac:dyDescent="0.2">
      <c r="A1" s="910" t="s">
        <v>630</v>
      </c>
      <c r="B1" s="910"/>
      <c r="C1" s="910"/>
      <c r="D1" s="910"/>
      <c r="E1" s="910"/>
      <c r="F1" s="910"/>
      <c r="G1" s="910"/>
    </row>
    <row r="2" spans="1:7" ht="6.95" customHeight="1" x14ac:dyDescent="0.2">
      <c r="A2" s="407"/>
      <c r="B2" s="407"/>
      <c r="C2" s="407"/>
      <c r="D2" s="407"/>
      <c r="E2" s="407"/>
      <c r="F2" s="408"/>
      <c r="G2" s="408"/>
    </row>
    <row r="3" spans="1:7" x14ac:dyDescent="0.2">
      <c r="A3" s="911" t="s">
        <v>937</v>
      </c>
      <c r="B3" s="911"/>
      <c r="C3" s="911"/>
      <c r="D3" s="911"/>
      <c r="E3" s="911"/>
      <c r="F3" s="911"/>
      <c r="G3" s="911"/>
    </row>
    <row r="4" spans="1:7" x14ac:dyDescent="0.2">
      <c r="A4" s="912" t="s">
        <v>19</v>
      </c>
      <c r="B4" s="912"/>
      <c r="C4" s="912"/>
      <c r="D4" s="912"/>
      <c r="E4" s="912"/>
      <c r="F4" s="912"/>
      <c r="G4" s="912"/>
    </row>
    <row r="5" spans="1:7" x14ac:dyDescent="0.2">
      <c r="A5" s="913" t="s">
        <v>631</v>
      </c>
      <c r="B5" s="913"/>
      <c r="C5" s="913"/>
      <c r="D5" s="913"/>
      <c r="E5" s="913"/>
      <c r="F5" s="913"/>
      <c r="G5" s="913"/>
    </row>
    <row r="6" spans="1:7" x14ac:dyDescent="0.2">
      <c r="A6" s="912" t="s">
        <v>21</v>
      </c>
      <c r="B6" s="912"/>
      <c r="C6" s="912"/>
      <c r="D6" s="912"/>
      <c r="E6" s="912"/>
      <c r="F6" s="912"/>
      <c r="G6" s="912"/>
    </row>
    <row r="7" spans="1:7" x14ac:dyDescent="0.2">
      <c r="A7" s="911" t="s">
        <v>940</v>
      </c>
      <c r="B7" s="911"/>
      <c r="C7" s="911"/>
      <c r="D7" s="911"/>
      <c r="E7" s="911"/>
      <c r="F7" s="911"/>
      <c r="G7" s="911"/>
    </row>
    <row r="8" spans="1:7" ht="6.95" customHeight="1" x14ac:dyDescent="0.2">
      <c r="A8" s="407"/>
      <c r="B8" s="407"/>
      <c r="C8" s="407"/>
      <c r="D8" s="407"/>
      <c r="E8" s="407"/>
      <c r="F8" s="408"/>
      <c r="G8" s="408"/>
    </row>
    <row r="9" spans="1:7" x14ac:dyDescent="0.2">
      <c r="A9" s="407" t="s">
        <v>632</v>
      </c>
      <c r="B9" s="410"/>
      <c r="C9" s="410"/>
      <c r="D9" s="410"/>
      <c r="E9" s="408"/>
      <c r="F9" s="408"/>
      <c r="G9" s="411">
        <v>1</v>
      </c>
    </row>
    <row r="10" spans="1:7" x14ac:dyDescent="0.2">
      <c r="A10" s="412"/>
      <c r="B10" s="413" t="s">
        <v>23</v>
      </c>
      <c r="C10" s="413" t="s">
        <v>23</v>
      </c>
      <c r="D10" s="872" t="s">
        <v>24</v>
      </c>
      <c r="E10" s="872"/>
      <c r="F10" s="872"/>
      <c r="G10" s="872"/>
    </row>
    <row r="11" spans="1:7" x14ac:dyDescent="0.2">
      <c r="A11" s="414" t="s">
        <v>633</v>
      </c>
      <c r="B11" s="415" t="s">
        <v>27</v>
      </c>
      <c r="C11" s="415" t="s">
        <v>28</v>
      </c>
      <c r="D11" s="904" t="s">
        <v>31</v>
      </c>
      <c r="E11" s="904"/>
      <c r="F11" s="905" t="s">
        <v>30</v>
      </c>
      <c r="G11" s="905"/>
    </row>
    <row r="12" spans="1:7" x14ac:dyDescent="0.2">
      <c r="A12" s="416"/>
      <c r="B12" s="417"/>
      <c r="C12" s="418" t="s">
        <v>32</v>
      </c>
      <c r="D12" s="906" t="s">
        <v>33</v>
      </c>
      <c r="E12" s="906"/>
      <c r="F12" s="907" t="s">
        <v>634</v>
      </c>
      <c r="G12" s="907"/>
    </row>
    <row r="13" spans="1:7" x14ac:dyDescent="0.2">
      <c r="A13" s="420" t="s">
        <v>635</v>
      </c>
      <c r="B13" s="421">
        <f>SUM(B14:B21)</f>
        <v>0</v>
      </c>
      <c r="C13" s="421">
        <f>SUM(C14:C21)</f>
        <v>0</v>
      </c>
      <c r="D13" s="902">
        <f>SUM(D14:D21)</f>
        <v>0</v>
      </c>
      <c r="E13" s="902"/>
      <c r="F13" s="899">
        <f t="shared" ref="F13:F31" si="0">IF(C13="",0,IF(C13=0,0,D13/C13))</f>
        <v>0</v>
      </c>
      <c r="G13" s="899"/>
    </row>
    <row r="14" spans="1:7" x14ac:dyDescent="0.2">
      <c r="A14" s="424" t="s">
        <v>636</v>
      </c>
      <c r="B14" s="425"/>
      <c r="C14" s="425"/>
      <c r="D14" s="908"/>
      <c r="E14" s="908"/>
      <c r="F14" s="899">
        <f t="shared" si="0"/>
        <v>0</v>
      </c>
      <c r="G14" s="899"/>
    </row>
    <row r="15" spans="1:7" x14ac:dyDescent="0.2">
      <c r="A15" s="424" t="s">
        <v>637</v>
      </c>
      <c r="B15" s="425"/>
      <c r="C15" s="425"/>
      <c r="D15" s="908"/>
      <c r="E15" s="908"/>
      <c r="F15" s="899">
        <f t="shared" si="0"/>
        <v>0</v>
      </c>
      <c r="G15" s="899"/>
    </row>
    <row r="16" spans="1:7" x14ac:dyDescent="0.2">
      <c r="A16" s="424" t="s">
        <v>638</v>
      </c>
      <c r="B16" s="425"/>
      <c r="C16" s="425"/>
      <c r="D16" s="908"/>
      <c r="E16" s="908"/>
      <c r="F16" s="899">
        <f t="shared" si="0"/>
        <v>0</v>
      </c>
      <c r="G16" s="899"/>
    </row>
    <row r="17" spans="1:7" x14ac:dyDescent="0.2">
      <c r="A17" s="424" t="s">
        <v>639</v>
      </c>
      <c r="B17" s="425"/>
      <c r="C17" s="425"/>
      <c r="D17" s="908"/>
      <c r="E17" s="908"/>
      <c r="F17" s="899">
        <f t="shared" si="0"/>
        <v>0</v>
      </c>
      <c r="G17" s="899"/>
    </row>
    <row r="18" spans="1:7" x14ac:dyDescent="0.2">
      <c r="A18" s="424" t="s">
        <v>640</v>
      </c>
      <c r="B18" s="425"/>
      <c r="C18" s="425"/>
      <c r="D18" s="908"/>
      <c r="E18" s="908"/>
      <c r="F18" s="899">
        <f t="shared" si="0"/>
        <v>0</v>
      </c>
      <c r="G18" s="899"/>
    </row>
    <row r="19" spans="1:7" x14ac:dyDescent="0.2">
      <c r="A19" s="424" t="s">
        <v>641</v>
      </c>
      <c r="B19" s="425"/>
      <c r="C19" s="425"/>
      <c r="D19" s="908"/>
      <c r="E19" s="908"/>
      <c r="F19" s="899">
        <f t="shared" si="0"/>
        <v>0</v>
      </c>
      <c r="G19" s="899"/>
    </row>
    <row r="20" spans="1:7" x14ac:dyDescent="0.2">
      <c r="A20" s="424" t="s">
        <v>642</v>
      </c>
      <c r="B20" s="425"/>
      <c r="C20" s="425"/>
      <c r="D20" s="908"/>
      <c r="E20" s="908"/>
      <c r="F20" s="899">
        <f t="shared" si="0"/>
        <v>0</v>
      </c>
      <c r="G20" s="899"/>
    </row>
    <row r="21" spans="1:7" x14ac:dyDescent="0.2">
      <c r="A21" s="424" t="s">
        <v>643</v>
      </c>
      <c r="B21" s="425"/>
      <c r="C21" s="425"/>
      <c r="D21" s="908"/>
      <c r="E21" s="908"/>
      <c r="F21" s="899">
        <f t="shared" si="0"/>
        <v>0</v>
      </c>
      <c r="G21" s="899"/>
    </row>
    <row r="22" spans="1:7" x14ac:dyDescent="0.2">
      <c r="A22" s="424" t="s">
        <v>644</v>
      </c>
      <c r="B22" s="421">
        <f>SUM(B23:B28)</f>
        <v>0</v>
      </c>
      <c r="C22" s="421">
        <f>SUM(C23:C28)</f>
        <v>0</v>
      </c>
      <c r="D22" s="902">
        <f>SUM(D23:D28)</f>
        <v>0</v>
      </c>
      <c r="E22" s="902"/>
      <c r="F22" s="899">
        <f t="shared" si="0"/>
        <v>0</v>
      </c>
      <c r="G22" s="899"/>
    </row>
    <row r="23" spans="1:7" x14ac:dyDescent="0.2">
      <c r="A23" s="424" t="s">
        <v>645</v>
      </c>
      <c r="B23" s="426"/>
      <c r="C23" s="426"/>
      <c r="D23" s="908"/>
      <c r="E23" s="908"/>
      <c r="F23" s="899">
        <f t="shared" si="0"/>
        <v>0</v>
      </c>
      <c r="G23" s="899"/>
    </row>
    <row r="24" spans="1:7" x14ac:dyDescent="0.2">
      <c r="A24" s="424" t="s">
        <v>646</v>
      </c>
      <c r="B24" s="426"/>
      <c r="C24" s="426"/>
      <c r="D24" s="908"/>
      <c r="E24" s="908"/>
      <c r="F24" s="899">
        <f t="shared" si="0"/>
        <v>0</v>
      </c>
      <c r="G24" s="899"/>
    </row>
    <row r="25" spans="1:7" x14ac:dyDescent="0.2">
      <c r="A25" s="424" t="s">
        <v>647</v>
      </c>
      <c r="B25" s="426"/>
      <c r="C25" s="426"/>
      <c r="D25" s="908"/>
      <c r="E25" s="908"/>
      <c r="F25" s="899">
        <f t="shared" si="0"/>
        <v>0</v>
      </c>
      <c r="G25" s="899"/>
    </row>
    <row r="26" spans="1:7" x14ac:dyDescent="0.2">
      <c r="A26" s="424" t="s">
        <v>648</v>
      </c>
      <c r="B26" s="426"/>
      <c r="C26" s="426"/>
      <c r="D26" s="908"/>
      <c r="E26" s="908"/>
      <c r="F26" s="899">
        <f t="shared" si="0"/>
        <v>0</v>
      </c>
      <c r="G26" s="899"/>
    </row>
    <row r="27" spans="1:7" x14ac:dyDescent="0.2">
      <c r="A27" s="424" t="s">
        <v>649</v>
      </c>
      <c r="B27" s="426"/>
      <c r="C27" s="426"/>
      <c r="D27" s="908"/>
      <c r="E27" s="908"/>
      <c r="F27" s="899">
        <f t="shared" si="0"/>
        <v>0</v>
      </c>
      <c r="G27" s="899"/>
    </row>
    <row r="28" spans="1:7" x14ac:dyDescent="0.2">
      <c r="A28" s="424" t="s">
        <v>650</v>
      </c>
      <c r="B28" s="421">
        <f>SUM(B29:B30)</f>
        <v>0</v>
      </c>
      <c r="C28" s="421">
        <f>SUM(C29:C30)</f>
        <v>0</v>
      </c>
      <c r="D28" s="902">
        <f>SUM(D29:D30)</f>
        <v>0</v>
      </c>
      <c r="E28" s="902"/>
      <c r="F28" s="899">
        <f t="shared" si="0"/>
        <v>0</v>
      </c>
      <c r="G28" s="899"/>
    </row>
    <row r="29" spans="1:7" x14ac:dyDescent="0.2">
      <c r="A29" s="424" t="s">
        <v>651</v>
      </c>
      <c r="B29" s="426"/>
      <c r="C29" s="426"/>
      <c r="D29" s="908"/>
      <c r="E29" s="908"/>
      <c r="F29" s="899">
        <f t="shared" si="0"/>
        <v>0</v>
      </c>
      <c r="G29" s="899"/>
    </row>
    <row r="30" spans="1:7" x14ac:dyDescent="0.2">
      <c r="A30" s="424" t="s">
        <v>652</v>
      </c>
      <c r="B30" s="426"/>
      <c r="C30" s="426"/>
      <c r="D30" s="908"/>
      <c r="E30" s="908"/>
      <c r="F30" s="899">
        <f t="shared" si="0"/>
        <v>0</v>
      </c>
      <c r="G30" s="899"/>
    </row>
    <row r="31" spans="1:7" ht="21" x14ac:dyDescent="0.2">
      <c r="A31" s="427" t="s">
        <v>653</v>
      </c>
      <c r="B31" s="428">
        <f>+B22+B13</f>
        <v>0</v>
      </c>
      <c r="C31" s="428">
        <f>+C22+C13</f>
        <v>0</v>
      </c>
      <c r="D31" s="900">
        <f>+D22+D13</f>
        <v>0</v>
      </c>
      <c r="E31" s="900"/>
      <c r="F31" s="909">
        <f t="shared" si="0"/>
        <v>0</v>
      </c>
      <c r="G31" s="909"/>
    </row>
    <row r="32" spans="1:7" ht="6.95" customHeight="1" x14ac:dyDescent="0.2">
      <c r="A32" s="431"/>
      <c r="B32" s="432"/>
      <c r="C32" s="431"/>
      <c r="D32" s="431"/>
      <c r="E32" s="431"/>
      <c r="F32" s="431"/>
      <c r="G32" s="431"/>
    </row>
    <row r="33" spans="1:7" x14ac:dyDescent="0.2">
      <c r="A33" s="903" t="s">
        <v>654</v>
      </c>
      <c r="B33" s="413" t="s">
        <v>23</v>
      </c>
      <c r="C33" s="413" t="s">
        <v>23</v>
      </c>
      <c r="D33" s="872" t="s">
        <v>24</v>
      </c>
      <c r="E33" s="872"/>
      <c r="F33" s="872"/>
      <c r="G33" s="872"/>
    </row>
    <row r="34" spans="1:7" x14ac:dyDescent="0.2">
      <c r="A34" s="903"/>
      <c r="B34" s="415" t="s">
        <v>27</v>
      </c>
      <c r="C34" s="415" t="s">
        <v>28</v>
      </c>
      <c r="D34" s="904" t="s">
        <v>31</v>
      </c>
      <c r="E34" s="904"/>
      <c r="F34" s="905" t="s">
        <v>30</v>
      </c>
      <c r="G34" s="905"/>
    </row>
    <row r="35" spans="1:7" x14ac:dyDescent="0.2">
      <c r="A35" s="903"/>
      <c r="B35" s="417"/>
      <c r="C35" s="418" t="s">
        <v>35</v>
      </c>
      <c r="D35" s="906" t="s">
        <v>112</v>
      </c>
      <c r="E35" s="906"/>
      <c r="F35" s="907" t="s">
        <v>655</v>
      </c>
      <c r="G35" s="907"/>
    </row>
    <row r="36" spans="1:7" x14ac:dyDescent="0.2">
      <c r="A36" s="433" t="s">
        <v>656</v>
      </c>
      <c r="B36" s="422">
        <f>SUM(B37:B40)</f>
        <v>0</v>
      </c>
      <c r="C36" s="422">
        <f>SUM(C37:C40)</f>
        <v>0</v>
      </c>
      <c r="D36" s="902">
        <f>SUM(D37:D40)</f>
        <v>0</v>
      </c>
      <c r="E36" s="902"/>
      <c r="F36" s="899">
        <f t="shared" ref="F36:F44" si="1">IF(C36="",0,IF(C36=0,0,D36/C36))</f>
        <v>0</v>
      </c>
      <c r="G36" s="899"/>
    </row>
    <row r="37" spans="1:7" x14ac:dyDescent="0.2">
      <c r="A37" s="433" t="s">
        <v>657</v>
      </c>
      <c r="B37" s="434"/>
      <c r="C37" s="435"/>
      <c r="D37" s="898"/>
      <c r="E37" s="898"/>
      <c r="F37" s="899">
        <f t="shared" si="1"/>
        <v>0</v>
      </c>
      <c r="G37" s="899"/>
    </row>
    <row r="38" spans="1:7" x14ac:dyDescent="0.2">
      <c r="A38" s="433" t="s">
        <v>658</v>
      </c>
      <c r="B38" s="434"/>
      <c r="C38" s="435"/>
      <c r="D38" s="898"/>
      <c r="E38" s="898"/>
      <c r="F38" s="899">
        <f t="shared" si="1"/>
        <v>0</v>
      </c>
      <c r="G38" s="899"/>
    </row>
    <row r="39" spans="1:7" x14ac:dyDescent="0.2">
      <c r="A39" s="433" t="s">
        <v>659</v>
      </c>
      <c r="B39" s="434"/>
      <c r="C39" s="435"/>
      <c r="D39" s="898"/>
      <c r="E39" s="898"/>
      <c r="F39" s="899">
        <f t="shared" si="1"/>
        <v>0</v>
      </c>
      <c r="G39" s="899"/>
    </row>
    <row r="40" spans="1:7" x14ac:dyDescent="0.2">
      <c r="A40" s="433" t="s">
        <v>660</v>
      </c>
      <c r="B40" s="434"/>
      <c r="C40" s="435"/>
      <c r="D40" s="898"/>
      <c r="E40" s="898"/>
      <c r="F40" s="899">
        <f t="shared" si="1"/>
        <v>0</v>
      </c>
      <c r="G40" s="899"/>
    </row>
    <row r="41" spans="1:7" x14ac:dyDescent="0.2">
      <c r="A41" s="433" t="s">
        <v>661</v>
      </c>
      <c r="B41" s="434"/>
      <c r="C41" s="435"/>
      <c r="D41" s="898"/>
      <c r="E41" s="898"/>
      <c r="F41" s="899">
        <f t="shared" si="1"/>
        <v>0</v>
      </c>
      <c r="G41" s="899"/>
    </row>
    <row r="42" spans="1:7" x14ac:dyDescent="0.2">
      <c r="A42" s="436" t="s">
        <v>662</v>
      </c>
      <c r="B42" s="434"/>
      <c r="C42" s="435"/>
      <c r="D42" s="898"/>
      <c r="E42" s="898"/>
      <c r="F42" s="899">
        <f t="shared" si="1"/>
        <v>0</v>
      </c>
      <c r="G42" s="899"/>
    </row>
    <row r="43" spans="1:7" x14ac:dyDescent="0.2">
      <c r="A43" s="437" t="s">
        <v>663</v>
      </c>
      <c r="B43" s="438"/>
      <c r="C43" s="439"/>
      <c r="D43" s="898"/>
      <c r="E43" s="898"/>
      <c r="F43" s="899">
        <f t="shared" si="1"/>
        <v>0</v>
      </c>
      <c r="G43" s="899"/>
    </row>
    <row r="44" spans="1:7" x14ac:dyDescent="0.2">
      <c r="A44" s="440" t="s">
        <v>664</v>
      </c>
      <c r="B44" s="429">
        <f>+B43+B42+B41+B36</f>
        <v>0</v>
      </c>
      <c r="C44" s="429">
        <f>+C43+C42+C41+C36</f>
        <v>0</v>
      </c>
      <c r="D44" s="900">
        <f>+D43+D42+D41+D36</f>
        <v>0</v>
      </c>
      <c r="E44" s="900"/>
      <c r="F44" s="901">
        <f t="shared" si="1"/>
        <v>0</v>
      </c>
      <c r="G44" s="901"/>
    </row>
    <row r="45" spans="1:7" ht="6.95" customHeight="1" x14ac:dyDescent="0.2">
      <c r="A45" s="432"/>
      <c r="B45" s="440"/>
      <c r="C45" s="440"/>
      <c r="D45" s="440"/>
      <c r="E45" s="440"/>
      <c r="F45" s="441"/>
      <c r="G45" s="441"/>
    </row>
    <row r="46" spans="1:7" x14ac:dyDescent="0.2">
      <c r="A46" s="895" t="s">
        <v>665</v>
      </c>
      <c r="B46" s="413" t="s">
        <v>106</v>
      </c>
      <c r="C46" s="413" t="s">
        <v>106</v>
      </c>
      <c r="D46" s="872" t="s">
        <v>108</v>
      </c>
      <c r="E46" s="872"/>
      <c r="F46" s="872" t="s">
        <v>109</v>
      </c>
      <c r="G46" s="872"/>
    </row>
    <row r="47" spans="1:7" x14ac:dyDescent="0.2">
      <c r="A47" s="895"/>
      <c r="B47" s="415" t="s">
        <v>27</v>
      </c>
      <c r="C47" s="415" t="s">
        <v>28</v>
      </c>
      <c r="D47" s="413" t="s">
        <v>31</v>
      </c>
      <c r="E47" s="442" t="s">
        <v>30</v>
      </c>
      <c r="F47" s="413" t="s">
        <v>31</v>
      </c>
      <c r="G47" s="442" t="s">
        <v>30</v>
      </c>
    </row>
    <row r="48" spans="1:7" x14ac:dyDescent="0.2">
      <c r="A48" s="443" t="s">
        <v>666</v>
      </c>
      <c r="B48" s="417"/>
      <c r="C48" s="418" t="s">
        <v>113</v>
      </c>
      <c r="D48" s="419" t="s">
        <v>571</v>
      </c>
      <c r="E48" s="444" t="s">
        <v>667</v>
      </c>
      <c r="F48" s="419" t="s">
        <v>115</v>
      </c>
      <c r="G48" s="444" t="s">
        <v>668</v>
      </c>
    </row>
    <row r="49" spans="1:7" x14ac:dyDescent="0.2">
      <c r="A49" s="445" t="s">
        <v>669</v>
      </c>
      <c r="B49" s="446">
        <f>SUM(B50:B52)</f>
        <v>0</v>
      </c>
      <c r="C49" s="446">
        <f>SUM(C50:C52)</f>
        <v>0</v>
      </c>
      <c r="D49" s="446">
        <f>SUM(D50:D52)</f>
        <v>0</v>
      </c>
      <c r="E49" s="447">
        <f t="shared" ref="E49:E57" si="2">IF($C49="",0,IF($C49=0,0,D49/$C49))</f>
        <v>0</v>
      </c>
      <c r="F49" s="446">
        <f>SUM(F50:F52)</f>
        <v>0</v>
      </c>
      <c r="G49" s="447">
        <f t="shared" ref="G49:G57" si="3">IF($C49="",0,IF($C49=0,0,F49/$C49))</f>
        <v>0</v>
      </c>
    </row>
    <row r="50" spans="1:7" x14ac:dyDescent="0.2">
      <c r="A50" s="431" t="s">
        <v>350</v>
      </c>
      <c r="B50" s="448"/>
      <c r="C50" s="448"/>
      <c r="D50" s="448"/>
      <c r="E50" s="447">
        <f t="shared" si="2"/>
        <v>0</v>
      </c>
      <c r="F50" s="448"/>
      <c r="G50" s="447">
        <f t="shared" si="3"/>
        <v>0</v>
      </c>
    </row>
    <row r="51" spans="1:7" x14ac:dyDescent="0.2">
      <c r="A51" s="431" t="s">
        <v>670</v>
      </c>
      <c r="B51" s="448"/>
      <c r="C51" s="448"/>
      <c r="D51" s="448"/>
      <c r="E51" s="447">
        <f t="shared" si="2"/>
        <v>0</v>
      </c>
      <c r="F51" s="448"/>
      <c r="G51" s="447">
        <f t="shared" si="3"/>
        <v>0</v>
      </c>
    </row>
    <row r="52" spans="1:7" x14ac:dyDescent="0.2">
      <c r="A52" s="431" t="s">
        <v>352</v>
      </c>
      <c r="B52" s="448"/>
      <c r="C52" s="448"/>
      <c r="D52" s="448"/>
      <c r="E52" s="447">
        <f t="shared" si="2"/>
        <v>0</v>
      </c>
      <c r="F52" s="448"/>
      <c r="G52" s="447">
        <f t="shared" si="3"/>
        <v>0</v>
      </c>
    </row>
    <row r="53" spans="1:7" x14ac:dyDescent="0.2">
      <c r="A53" s="431" t="s">
        <v>573</v>
      </c>
      <c r="B53" s="422">
        <f>SUM(B54:B56)</f>
        <v>0</v>
      </c>
      <c r="C53" s="422">
        <f>SUM(C54:C56)</f>
        <v>0</v>
      </c>
      <c r="D53" s="422">
        <f>SUM(D54:D56)</f>
        <v>0</v>
      </c>
      <c r="E53" s="447">
        <f t="shared" si="2"/>
        <v>0</v>
      </c>
      <c r="F53" s="422">
        <f>SUM(F54:F56)</f>
        <v>0</v>
      </c>
      <c r="G53" s="447">
        <f t="shared" si="3"/>
        <v>0</v>
      </c>
    </row>
    <row r="54" spans="1:7" x14ac:dyDescent="0.2">
      <c r="A54" s="407" t="s">
        <v>671</v>
      </c>
      <c r="B54" s="448"/>
      <c r="C54" s="448"/>
      <c r="D54" s="448"/>
      <c r="E54" s="447">
        <f t="shared" si="2"/>
        <v>0</v>
      </c>
      <c r="F54" s="448"/>
      <c r="G54" s="447">
        <f t="shared" si="3"/>
        <v>0</v>
      </c>
    </row>
    <row r="55" spans="1:7" x14ac:dyDescent="0.2">
      <c r="A55" s="407" t="s">
        <v>355</v>
      </c>
      <c r="B55" s="448"/>
      <c r="C55" s="448"/>
      <c r="D55" s="448"/>
      <c r="E55" s="447">
        <f t="shared" si="2"/>
        <v>0</v>
      </c>
      <c r="F55" s="448"/>
      <c r="G55" s="447">
        <f t="shared" si="3"/>
        <v>0</v>
      </c>
    </row>
    <row r="56" spans="1:7" x14ac:dyDescent="0.2">
      <c r="A56" s="407" t="s">
        <v>672</v>
      </c>
      <c r="B56" s="448"/>
      <c r="C56" s="448"/>
      <c r="D56" s="448"/>
      <c r="E56" s="447">
        <f t="shared" si="2"/>
        <v>0</v>
      </c>
      <c r="F56" s="448"/>
      <c r="G56" s="447">
        <f t="shared" si="3"/>
        <v>0</v>
      </c>
    </row>
    <row r="57" spans="1:7" x14ac:dyDescent="0.2">
      <c r="A57" s="449" t="s">
        <v>673</v>
      </c>
      <c r="B57" s="450">
        <f>+B53+B49</f>
        <v>0</v>
      </c>
      <c r="C57" s="450">
        <f>+C53+C49</f>
        <v>0</v>
      </c>
      <c r="D57" s="450">
        <f>+D53+D49</f>
        <v>0</v>
      </c>
      <c r="E57" s="451">
        <f t="shared" si="2"/>
        <v>0</v>
      </c>
      <c r="F57" s="450">
        <f>+F53+F49</f>
        <v>0</v>
      </c>
      <c r="G57" s="451">
        <f t="shared" si="3"/>
        <v>0</v>
      </c>
    </row>
    <row r="58" spans="1:7" ht="6.95" customHeight="1" x14ac:dyDescent="0.2">
      <c r="A58" s="896"/>
      <c r="B58" s="896"/>
      <c r="C58" s="431"/>
      <c r="D58" s="431"/>
      <c r="E58" s="431"/>
      <c r="F58" s="441"/>
      <c r="G58" s="441"/>
    </row>
    <row r="59" spans="1:7" ht="12.75" customHeight="1" x14ac:dyDescent="0.2">
      <c r="A59" s="897" t="s">
        <v>674</v>
      </c>
      <c r="B59" s="413" t="s">
        <v>106</v>
      </c>
      <c r="C59" s="413" t="s">
        <v>106</v>
      </c>
      <c r="D59" s="872" t="s">
        <v>108</v>
      </c>
      <c r="E59" s="872"/>
      <c r="F59" s="872" t="s">
        <v>109</v>
      </c>
      <c r="G59" s="872"/>
    </row>
    <row r="60" spans="1:7" x14ac:dyDescent="0.2">
      <c r="A60" s="897"/>
      <c r="B60" s="415" t="s">
        <v>27</v>
      </c>
      <c r="C60" s="415" t="s">
        <v>28</v>
      </c>
      <c r="D60" s="413" t="s">
        <v>31</v>
      </c>
      <c r="E60" s="442" t="s">
        <v>30</v>
      </c>
      <c r="F60" s="413" t="s">
        <v>31</v>
      </c>
      <c r="G60" s="442" t="s">
        <v>30</v>
      </c>
    </row>
    <row r="61" spans="1:7" x14ac:dyDescent="0.2">
      <c r="A61" s="897"/>
      <c r="B61" s="453"/>
      <c r="C61" s="453"/>
      <c r="D61" s="419" t="s">
        <v>622</v>
      </c>
      <c r="E61" s="444" t="s">
        <v>675</v>
      </c>
      <c r="F61" s="419" t="s">
        <v>676</v>
      </c>
      <c r="G61" s="444" t="s">
        <v>677</v>
      </c>
    </row>
    <row r="62" spans="1:7" x14ac:dyDescent="0.2">
      <c r="A62" s="454" t="s">
        <v>678</v>
      </c>
      <c r="B62" s="455"/>
      <c r="C62" s="455"/>
      <c r="D62" s="455"/>
      <c r="E62" s="447">
        <f t="shared" ref="E62:E72" si="4">IF(D$57="",0,IF(D$57=0,0,D62/D$57))</f>
        <v>0</v>
      </c>
      <c r="F62" s="455"/>
      <c r="G62" s="447">
        <f t="shared" ref="G62:G72" si="5">IF(F$57="",0,IF(F$57=0,0,F62/F$57))</f>
        <v>0</v>
      </c>
    </row>
    <row r="63" spans="1:7" x14ac:dyDescent="0.2">
      <c r="A63" s="456" t="s">
        <v>679</v>
      </c>
      <c r="B63" s="448"/>
      <c r="C63" s="448"/>
      <c r="D63" s="448"/>
      <c r="E63" s="447">
        <f t="shared" si="4"/>
        <v>0</v>
      </c>
      <c r="F63" s="448"/>
      <c r="G63" s="447">
        <f t="shared" si="5"/>
        <v>0</v>
      </c>
    </row>
    <row r="64" spans="1:7" x14ac:dyDescent="0.2">
      <c r="A64" s="456" t="s">
        <v>680</v>
      </c>
      <c r="B64" s="422">
        <f>SUM(B65:B67)</f>
        <v>0</v>
      </c>
      <c r="C64" s="422">
        <f>SUM(C65:C67)</f>
        <v>0</v>
      </c>
      <c r="D64" s="422">
        <f>SUM(D65:D67)</f>
        <v>0</v>
      </c>
      <c r="E64" s="447">
        <f t="shared" si="4"/>
        <v>0</v>
      </c>
      <c r="F64" s="422">
        <f>SUM(F65:F67)</f>
        <v>0</v>
      </c>
      <c r="G64" s="447">
        <f t="shared" si="5"/>
        <v>0</v>
      </c>
    </row>
    <row r="65" spans="1:14" x14ac:dyDescent="0.2">
      <c r="A65" s="436" t="s">
        <v>681</v>
      </c>
      <c r="B65" s="448"/>
      <c r="C65" s="448"/>
      <c r="D65" s="448"/>
      <c r="E65" s="447">
        <f t="shared" si="4"/>
        <v>0</v>
      </c>
      <c r="F65" s="448"/>
      <c r="G65" s="447">
        <f t="shared" si="5"/>
        <v>0</v>
      </c>
    </row>
    <row r="66" spans="1:14" x14ac:dyDescent="0.2">
      <c r="A66" s="436" t="s">
        <v>682</v>
      </c>
      <c r="B66" s="448"/>
      <c r="C66" s="448"/>
      <c r="D66" s="448"/>
      <c r="E66" s="447">
        <f t="shared" si="4"/>
        <v>0</v>
      </c>
      <c r="F66" s="448"/>
      <c r="G66" s="447">
        <f t="shared" si="5"/>
        <v>0</v>
      </c>
    </row>
    <row r="67" spans="1:14" x14ac:dyDescent="0.2">
      <c r="A67" s="457" t="s">
        <v>683</v>
      </c>
      <c r="B67" s="448"/>
      <c r="C67" s="448"/>
      <c r="D67" s="448"/>
      <c r="E67" s="447">
        <f t="shared" si="4"/>
        <v>0</v>
      </c>
      <c r="F67" s="448"/>
      <c r="G67" s="447">
        <f t="shared" si="5"/>
        <v>0</v>
      </c>
    </row>
    <row r="68" spans="1:14" x14ac:dyDescent="0.2">
      <c r="A68" s="458" t="s">
        <v>684</v>
      </c>
      <c r="B68" s="448"/>
      <c r="C68" s="448"/>
      <c r="D68" s="448"/>
      <c r="E68" s="447">
        <f t="shared" si="4"/>
        <v>0</v>
      </c>
      <c r="F68" s="448"/>
      <c r="G68" s="447">
        <f t="shared" si="5"/>
        <v>0</v>
      </c>
    </row>
    <row r="69" spans="1:14" ht="22.5" x14ac:dyDescent="0.2">
      <c r="A69" s="459" t="s">
        <v>685</v>
      </c>
      <c r="B69" s="448"/>
      <c r="C69" s="448"/>
      <c r="D69" s="448"/>
      <c r="E69" s="447">
        <f t="shared" si="4"/>
        <v>0</v>
      </c>
      <c r="F69" s="448"/>
      <c r="G69" s="447">
        <f t="shared" si="5"/>
        <v>0</v>
      </c>
    </row>
    <row r="70" spans="1:14" x14ac:dyDescent="0.2">
      <c r="A70" s="460" t="s">
        <v>686</v>
      </c>
      <c r="B70" s="448"/>
      <c r="C70" s="448"/>
      <c r="D70" s="448"/>
      <c r="E70" s="447">
        <f t="shared" si="4"/>
        <v>0</v>
      </c>
      <c r="F70" s="448"/>
      <c r="G70" s="447">
        <f t="shared" si="5"/>
        <v>0</v>
      </c>
    </row>
    <row r="71" spans="1:14" ht="24" customHeight="1" x14ac:dyDescent="0.2">
      <c r="A71" s="461" t="s">
        <v>687</v>
      </c>
      <c r="B71" s="448"/>
      <c r="C71" s="448"/>
      <c r="D71" s="448"/>
      <c r="E71" s="447">
        <f t="shared" si="4"/>
        <v>0</v>
      </c>
      <c r="F71" s="448"/>
      <c r="G71" s="447">
        <f t="shared" si="5"/>
        <v>0</v>
      </c>
    </row>
    <row r="72" spans="1:14" ht="16.5" customHeight="1" x14ac:dyDescent="0.2">
      <c r="A72" s="462" t="s">
        <v>688</v>
      </c>
      <c r="B72" s="463">
        <f>+B62+B63+B64+B68+B69+B70+B71</f>
        <v>0</v>
      </c>
      <c r="C72" s="463">
        <f>+C62+C63+C64+C68+C69+C70+C71</f>
        <v>0</v>
      </c>
      <c r="D72" s="463">
        <f>+D62+D63+D64+D68+D69+D70+D71</f>
        <v>0</v>
      </c>
      <c r="E72" s="464">
        <f t="shared" si="4"/>
        <v>0</v>
      </c>
      <c r="F72" s="463">
        <f>+F62+F63+F64+F68+F69+F70+F71</f>
        <v>0</v>
      </c>
      <c r="G72" s="464">
        <f t="shared" si="5"/>
        <v>0</v>
      </c>
    </row>
    <row r="73" spans="1:14" ht="6.95" customHeight="1" x14ac:dyDescent="0.2">
      <c r="A73" s="465"/>
      <c r="B73" s="465"/>
      <c r="C73" s="465"/>
      <c r="D73" s="465"/>
      <c r="E73" s="465"/>
      <c r="F73" s="466"/>
      <c r="G73" s="467"/>
    </row>
    <row r="74" spans="1:14" ht="22.5" customHeight="1" x14ac:dyDescent="0.2">
      <c r="A74" s="468" t="s">
        <v>689</v>
      </c>
      <c r="B74" s="469">
        <f>+B57-B72</f>
        <v>0</v>
      </c>
      <c r="C74" s="469">
        <f>+C57-C72</f>
        <v>0</v>
      </c>
      <c r="D74" s="469">
        <f>+D57-D72</f>
        <v>0</v>
      </c>
      <c r="E74" s="464">
        <f>IF(D$57="",0,IF(D$57=0,0,D74/D$57))</f>
        <v>0</v>
      </c>
      <c r="F74" s="470">
        <f>+F57-F72</f>
        <v>0</v>
      </c>
      <c r="G74" s="464">
        <f>IF(F$57="",0,IF(F$57=0,0,F74/F$57))</f>
        <v>0</v>
      </c>
    </row>
    <row r="75" spans="1:14" ht="6.95" customHeight="1" x14ac:dyDescent="0.2">
      <c r="A75" s="471"/>
      <c r="B75" s="445"/>
      <c r="C75" s="409"/>
      <c r="D75" s="431"/>
      <c r="E75" s="431"/>
      <c r="F75" s="441"/>
      <c r="G75" s="441"/>
    </row>
    <row r="76" spans="1:14" ht="24.75" customHeight="1" x14ac:dyDescent="0.2">
      <c r="A76" s="891" t="s">
        <v>690</v>
      </c>
      <c r="B76" s="891"/>
      <c r="C76" s="891"/>
      <c r="D76" s="891"/>
      <c r="E76" s="891"/>
      <c r="F76" s="892">
        <f>IF(D31="",0,IF(D31=0,0,D74/D31))</f>
        <v>0</v>
      </c>
      <c r="G76" s="892"/>
      <c r="J76" s="473" t="s">
        <v>690</v>
      </c>
      <c r="K76" s="472"/>
      <c r="L76" s="472"/>
      <c r="M76" s="472"/>
      <c r="N76" s="474" t="s">
        <v>515</v>
      </c>
    </row>
    <row r="77" spans="1:14" ht="6.95" customHeight="1" x14ac:dyDescent="0.2">
      <c r="A77" s="468"/>
      <c r="B77" s="468"/>
      <c r="C77" s="468"/>
      <c r="D77" s="468"/>
      <c r="E77" s="433"/>
      <c r="F77" s="467"/>
      <c r="G77" s="467"/>
    </row>
    <row r="78" spans="1:14" ht="17.25" customHeight="1" x14ac:dyDescent="0.2">
      <c r="A78" s="891" t="s">
        <v>691</v>
      </c>
      <c r="B78" s="891"/>
      <c r="C78" s="891"/>
      <c r="D78" s="891"/>
      <c r="E78" s="891"/>
      <c r="F78" s="893">
        <f>(F76-0.15)*D31</f>
        <v>0</v>
      </c>
      <c r="G78" s="893"/>
    </row>
    <row r="79" spans="1:14" ht="6.95" customHeight="1" x14ac:dyDescent="0.2">
      <c r="A79" s="475"/>
      <c r="B79" s="475"/>
      <c r="C79" s="475"/>
      <c r="D79" s="475"/>
      <c r="E79" s="433"/>
      <c r="F79" s="467"/>
      <c r="G79" s="467"/>
    </row>
    <row r="80" spans="1:14" ht="11.25" customHeight="1" x14ac:dyDescent="0.2">
      <c r="A80" s="894" t="s">
        <v>692</v>
      </c>
      <c r="B80" s="894"/>
      <c r="C80" s="880" t="s">
        <v>693</v>
      </c>
      <c r="D80" s="894" t="s">
        <v>694</v>
      </c>
      <c r="E80" s="894" t="s">
        <v>695</v>
      </c>
      <c r="F80" s="894" t="s">
        <v>696</v>
      </c>
      <c r="G80" s="880" t="s">
        <v>697</v>
      </c>
    </row>
    <row r="81" spans="1:7" ht="23.25" customHeight="1" x14ac:dyDescent="0.2">
      <c r="A81" s="894"/>
      <c r="B81" s="894"/>
      <c r="C81" s="880"/>
      <c r="D81" s="894"/>
      <c r="E81" s="894"/>
      <c r="F81" s="894"/>
      <c r="G81" s="880"/>
    </row>
    <row r="82" spans="1:7" ht="15" customHeight="1" x14ac:dyDescent="0.2">
      <c r="A82" s="890" t="s">
        <v>698</v>
      </c>
      <c r="B82" s="890"/>
      <c r="C82" s="476"/>
      <c r="D82" s="477"/>
      <c r="E82" s="478"/>
      <c r="F82" s="479"/>
      <c r="G82" s="480"/>
    </row>
    <row r="83" spans="1:7" ht="12.75" customHeight="1" x14ac:dyDescent="0.2">
      <c r="A83" s="888" t="s">
        <v>699</v>
      </c>
      <c r="B83" s="888"/>
      <c r="C83" s="481"/>
      <c r="D83" s="482"/>
      <c r="E83" s="426"/>
      <c r="F83" s="483"/>
      <c r="G83" s="484"/>
    </row>
    <row r="84" spans="1:7" ht="12.75" customHeight="1" x14ac:dyDescent="0.2">
      <c r="A84" s="888" t="s">
        <v>700</v>
      </c>
      <c r="B84" s="888"/>
      <c r="C84" s="481"/>
      <c r="D84" s="482"/>
      <c r="E84" s="426"/>
      <c r="F84" s="483"/>
      <c r="G84" s="484"/>
    </row>
    <row r="85" spans="1:7" ht="12.75" customHeight="1" x14ac:dyDescent="0.2">
      <c r="A85" s="888" t="s">
        <v>701</v>
      </c>
      <c r="B85" s="888"/>
      <c r="C85" s="481"/>
      <c r="D85" s="482"/>
      <c r="E85" s="426"/>
      <c r="F85" s="483"/>
      <c r="G85" s="484"/>
    </row>
    <row r="86" spans="1:7" ht="12.75" customHeight="1" x14ac:dyDescent="0.2">
      <c r="A86" s="888" t="s">
        <v>702</v>
      </c>
      <c r="B86" s="888"/>
      <c r="C86" s="481"/>
      <c r="D86" s="482"/>
      <c r="E86" s="426"/>
      <c r="F86" s="483"/>
      <c r="G86" s="484"/>
    </row>
    <row r="87" spans="1:7" ht="12.75" customHeight="1" x14ac:dyDescent="0.2">
      <c r="A87" s="888" t="s">
        <v>703</v>
      </c>
      <c r="B87" s="888"/>
      <c r="C87" s="481"/>
      <c r="D87" s="482"/>
      <c r="E87" s="426"/>
      <c r="F87" s="483"/>
      <c r="G87" s="484"/>
    </row>
    <row r="88" spans="1:7" ht="12.75" customHeight="1" x14ac:dyDescent="0.2">
      <c r="A88" s="888" t="s">
        <v>704</v>
      </c>
      <c r="B88" s="888"/>
      <c r="C88" s="481"/>
      <c r="D88" s="482"/>
      <c r="E88" s="426"/>
      <c r="F88" s="483"/>
      <c r="G88" s="484"/>
    </row>
    <row r="89" spans="1:7" ht="12.75" customHeight="1" x14ac:dyDescent="0.2">
      <c r="A89" s="888" t="s">
        <v>705</v>
      </c>
      <c r="B89" s="888"/>
      <c r="C89" s="481"/>
      <c r="D89" s="482"/>
      <c r="E89" s="426"/>
      <c r="F89" s="483"/>
      <c r="G89" s="484"/>
    </row>
    <row r="90" spans="1:7" ht="12.75" customHeight="1" x14ac:dyDescent="0.2">
      <c r="A90" s="888" t="s">
        <v>706</v>
      </c>
      <c r="B90" s="888"/>
      <c r="C90" s="481"/>
      <c r="D90" s="482"/>
      <c r="E90" s="426"/>
      <c r="F90" s="483"/>
      <c r="G90" s="484"/>
    </row>
    <row r="91" spans="1:7" ht="12.75" customHeight="1" x14ac:dyDescent="0.2">
      <c r="A91" s="888" t="s">
        <v>707</v>
      </c>
      <c r="B91" s="888"/>
      <c r="C91" s="481"/>
      <c r="D91" s="482"/>
      <c r="E91" s="426"/>
      <c r="F91" s="483"/>
      <c r="G91" s="484"/>
    </row>
    <row r="92" spans="1:7" ht="12.75" customHeight="1" x14ac:dyDescent="0.2">
      <c r="A92" s="888" t="s">
        <v>708</v>
      </c>
      <c r="B92" s="888"/>
      <c r="C92" s="481"/>
      <c r="D92" s="482"/>
      <c r="E92" s="485"/>
      <c r="F92" s="486"/>
      <c r="G92" s="484"/>
    </row>
    <row r="93" spans="1:7" ht="14.25" customHeight="1" x14ac:dyDescent="0.2">
      <c r="A93" s="889" t="s">
        <v>709</v>
      </c>
      <c r="B93" s="889"/>
      <c r="C93" s="487">
        <f>SUM(C82:C92)</f>
        <v>0</v>
      </c>
      <c r="D93" s="487">
        <f>SUM(D82:D92)</f>
        <v>0</v>
      </c>
      <c r="E93" s="487">
        <f>SUM(E82:E92)</f>
        <v>0</v>
      </c>
      <c r="F93" s="487">
        <f>SUM(F82:F92)</f>
        <v>0</v>
      </c>
      <c r="G93" s="488">
        <f>SUM(G82:G92)</f>
        <v>0</v>
      </c>
    </row>
    <row r="94" spans="1:7" ht="6.95" customHeight="1" x14ac:dyDescent="0.2">
      <c r="A94" s="489"/>
      <c r="B94" s="431"/>
      <c r="C94" s="409"/>
      <c r="D94" s="431"/>
      <c r="E94" s="431"/>
      <c r="F94" s="441"/>
      <c r="G94" s="441"/>
    </row>
    <row r="95" spans="1:7" ht="12.75" customHeight="1" x14ac:dyDescent="0.2">
      <c r="A95" s="887" t="s">
        <v>710</v>
      </c>
      <c r="B95" s="887"/>
      <c r="C95" s="880" t="s">
        <v>711</v>
      </c>
      <c r="D95" s="880"/>
      <c r="E95" s="880"/>
      <c r="F95" s="880"/>
      <c r="G95" s="880"/>
    </row>
    <row r="96" spans="1:7" ht="15.75" customHeight="1" x14ac:dyDescent="0.2">
      <c r="A96" s="887"/>
      <c r="B96" s="887"/>
      <c r="C96" s="880"/>
      <c r="D96" s="880"/>
      <c r="E96" s="880"/>
      <c r="F96" s="880"/>
      <c r="G96" s="880"/>
    </row>
    <row r="97" spans="1:7" ht="14.25" customHeight="1" x14ac:dyDescent="0.2">
      <c r="A97" s="887"/>
      <c r="B97" s="887"/>
      <c r="C97" s="883" t="s">
        <v>712</v>
      </c>
      <c r="D97" s="879" t="s">
        <v>713</v>
      </c>
      <c r="E97" s="879"/>
      <c r="F97" s="879" t="s">
        <v>714</v>
      </c>
      <c r="G97" s="879"/>
    </row>
    <row r="98" spans="1:7" ht="13.5" customHeight="1" x14ac:dyDescent="0.2">
      <c r="A98" s="492" t="s">
        <v>715</v>
      </c>
      <c r="B98" s="492"/>
      <c r="C98" s="883"/>
      <c r="D98" s="879"/>
      <c r="E98" s="879"/>
      <c r="F98" s="879"/>
      <c r="G98" s="879"/>
    </row>
    <row r="99" spans="1:7" ht="12" customHeight="1" x14ac:dyDescent="0.2">
      <c r="A99" s="493"/>
      <c r="B99" s="493"/>
      <c r="C99" s="494"/>
      <c r="D99" s="875" t="s">
        <v>716</v>
      </c>
      <c r="E99" s="875"/>
      <c r="F99" s="876"/>
      <c r="G99" s="876"/>
    </row>
    <row r="100" spans="1:7" ht="13.5" customHeight="1" x14ac:dyDescent="0.2">
      <c r="A100" s="877" t="s">
        <v>717</v>
      </c>
      <c r="B100" s="877"/>
      <c r="C100" s="496"/>
      <c r="D100" s="886"/>
      <c r="E100" s="886"/>
      <c r="F100" s="886"/>
      <c r="G100" s="886"/>
    </row>
    <row r="101" spans="1:7" ht="13.5" customHeight="1" x14ac:dyDescent="0.2">
      <c r="A101" s="873" t="s">
        <v>718</v>
      </c>
      <c r="B101" s="873"/>
      <c r="C101" s="497"/>
      <c r="D101" s="884"/>
      <c r="E101" s="884"/>
      <c r="F101" s="884"/>
      <c r="G101" s="884"/>
    </row>
    <row r="102" spans="1:7" ht="13.5" customHeight="1" x14ac:dyDescent="0.2">
      <c r="A102" s="873" t="s">
        <v>719</v>
      </c>
      <c r="B102" s="873"/>
      <c r="C102" s="497"/>
      <c r="D102" s="884"/>
      <c r="E102" s="884"/>
      <c r="F102" s="884"/>
      <c r="G102" s="884"/>
    </row>
    <row r="103" spans="1:7" ht="13.5" customHeight="1" x14ac:dyDescent="0.2">
      <c r="A103" s="873" t="s">
        <v>720</v>
      </c>
      <c r="B103" s="873"/>
      <c r="C103" s="497"/>
      <c r="D103" s="884"/>
      <c r="E103" s="884"/>
      <c r="F103" s="884"/>
      <c r="G103" s="884"/>
    </row>
    <row r="104" spans="1:7" ht="13.5" customHeight="1" x14ac:dyDescent="0.2">
      <c r="A104" s="873" t="s">
        <v>721</v>
      </c>
      <c r="B104" s="873"/>
      <c r="C104" s="497"/>
      <c r="D104" s="884"/>
      <c r="E104" s="884"/>
      <c r="F104" s="884"/>
      <c r="G104" s="884"/>
    </row>
    <row r="105" spans="1:7" ht="13.5" customHeight="1" x14ac:dyDescent="0.2">
      <c r="A105" s="873" t="s">
        <v>722</v>
      </c>
      <c r="B105" s="873"/>
      <c r="C105" s="497"/>
      <c r="D105" s="884"/>
      <c r="E105" s="884"/>
      <c r="F105" s="884"/>
      <c r="G105" s="884"/>
    </row>
    <row r="106" spans="1:7" ht="13.5" customHeight="1" x14ac:dyDescent="0.2">
      <c r="A106" s="873" t="s">
        <v>723</v>
      </c>
      <c r="B106" s="873"/>
      <c r="C106" s="497"/>
      <c r="D106" s="884"/>
      <c r="E106" s="884"/>
      <c r="F106" s="884"/>
      <c r="G106" s="884"/>
    </row>
    <row r="107" spans="1:7" ht="13.5" customHeight="1" x14ac:dyDescent="0.2">
      <c r="A107" s="873" t="s">
        <v>724</v>
      </c>
      <c r="B107" s="873"/>
      <c r="C107" s="497"/>
      <c r="D107" s="884"/>
      <c r="E107" s="884"/>
      <c r="F107" s="884"/>
      <c r="G107" s="884"/>
    </row>
    <row r="108" spans="1:7" ht="13.5" customHeight="1" x14ac:dyDescent="0.2">
      <c r="A108" s="873" t="s">
        <v>725</v>
      </c>
      <c r="B108" s="873"/>
      <c r="C108" s="497"/>
      <c r="D108" s="884"/>
      <c r="E108" s="884"/>
      <c r="F108" s="884"/>
      <c r="G108" s="884"/>
    </row>
    <row r="109" spans="1:7" ht="13.5" customHeight="1" x14ac:dyDescent="0.2">
      <c r="A109" s="873" t="s">
        <v>726</v>
      </c>
      <c r="B109" s="873"/>
      <c r="C109" s="497"/>
      <c r="D109" s="884"/>
      <c r="E109" s="884"/>
      <c r="F109" s="884"/>
      <c r="G109" s="884"/>
    </row>
    <row r="110" spans="1:7" ht="13.5" customHeight="1" x14ac:dyDescent="0.2">
      <c r="A110" s="873" t="s">
        <v>727</v>
      </c>
      <c r="B110" s="873"/>
      <c r="C110" s="497"/>
      <c r="D110" s="884"/>
      <c r="E110" s="884"/>
      <c r="F110" s="884"/>
      <c r="G110" s="884"/>
    </row>
    <row r="111" spans="1:7" ht="13.5" customHeight="1" x14ac:dyDescent="0.2">
      <c r="A111" s="885" t="s">
        <v>728</v>
      </c>
      <c r="B111" s="885"/>
      <c r="C111" s="498">
        <f>SUM(C100:C110)</f>
        <v>0</v>
      </c>
      <c r="D111" s="871">
        <f>SUM(D100:D110)</f>
        <v>0</v>
      </c>
      <c r="E111" s="871"/>
      <c r="F111" s="871">
        <f>SUM(F100:F110)</f>
        <v>0</v>
      </c>
      <c r="G111" s="871"/>
    </row>
    <row r="112" spans="1:7" ht="6.95" customHeight="1" x14ac:dyDescent="0.2">
      <c r="A112" s="431"/>
      <c r="B112" s="431"/>
      <c r="C112" s="431"/>
      <c r="D112" s="431"/>
      <c r="E112" s="431"/>
      <c r="F112" s="467"/>
      <c r="G112" s="441"/>
    </row>
    <row r="113" spans="1:7" ht="12.75" customHeight="1" x14ac:dyDescent="0.2">
      <c r="A113" s="879" t="s">
        <v>515</v>
      </c>
      <c r="B113" s="879"/>
      <c r="C113" s="880" t="s">
        <v>729</v>
      </c>
      <c r="D113" s="880"/>
      <c r="E113" s="880"/>
      <c r="F113" s="880"/>
      <c r="G113" s="880"/>
    </row>
    <row r="114" spans="1:7" ht="15.75" customHeight="1" x14ac:dyDescent="0.2">
      <c r="A114" s="881" t="s">
        <v>730</v>
      </c>
      <c r="B114" s="881"/>
      <c r="C114" s="880"/>
      <c r="D114" s="880"/>
      <c r="E114" s="880"/>
      <c r="F114" s="880"/>
      <c r="G114" s="880"/>
    </row>
    <row r="115" spans="1:7" ht="15" customHeight="1" x14ac:dyDescent="0.2">
      <c r="A115" s="882" t="s">
        <v>731</v>
      </c>
      <c r="B115" s="882"/>
      <c r="C115" s="883" t="s">
        <v>712</v>
      </c>
      <c r="D115" s="879" t="s">
        <v>713</v>
      </c>
      <c r="E115" s="879"/>
      <c r="F115" s="879" t="s">
        <v>714</v>
      </c>
      <c r="G115" s="879"/>
    </row>
    <row r="116" spans="1:7" x14ac:dyDescent="0.2">
      <c r="A116" s="881"/>
      <c r="B116" s="881"/>
      <c r="C116" s="883"/>
      <c r="D116" s="879"/>
      <c r="E116" s="879"/>
      <c r="F116" s="879"/>
      <c r="G116" s="879"/>
    </row>
    <row r="117" spans="1:7" ht="12.75" customHeight="1" x14ac:dyDescent="0.2">
      <c r="A117" s="493"/>
      <c r="B117" s="499"/>
      <c r="C117" s="494"/>
      <c r="D117" s="875" t="s">
        <v>732</v>
      </c>
      <c r="E117" s="875"/>
      <c r="F117" s="876"/>
      <c r="G117" s="876"/>
    </row>
    <row r="118" spans="1:7" ht="14.85" customHeight="1" x14ac:dyDescent="0.2">
      <c r="A118" s="877" t="s">
        <v>733</v>
      </c>
      <c r="B118" s="877"/>
      <c r="C118" s="500"/>
      <c r="D118" s="878"/>
      <c r="E118" s="878"/>
      <c r="F118" s="878"/>
      <c r="G118" s="878"/>
    </row>
    <row r="119" spans="1:7" ht="14.85" customHeight="1" x14ac:dyDescent="0.2">
      <c r="A119" s="873" t="s">
        <v>734</v>
      </c>
      <c r="B119" s="873"/>
      <c r="C119" s="501"/>
      <c r="D119" s="874"/>
      <c r="E119" s="874"/>
      <c r="F119" s="874"/>
      <c r="G119" s="874"/>
    </row>
    <row r="120" spans="1:7" ht="14.85" customHeight="1" x14ac:dyDescent="0.2">
      <c r="A120" s="873" t="s">
        <v>735</v>
      </c>
      <c r="B120" s="873"/>
      <c r="C120" s="501"/>
      <c r="D120" s="874"/>
      <c r="E120" s="874"/>
      <c r="F120" s="874"/>
      <c r="G120" s="874"/>
    </row>
    <row r="121" spans="1:7" ht="14.85" customHeight="1" x14ac:dyDescent="0.2">
      <c r="A121" s="873" t="s">
        <v>736</v>
      </c>
      <c r="B121" s="873"/>
      <c r="C121" s="501"/>
      <c r="D121" s="874"/>
      <c r="E121" s="874"/>
      <c r="F121" s="874"/>
      <c r="G121" s="874"/>
    </row>
    <row r="122" spans="1:7" ht="14.85" customHeight="1" x14ac:dyDescent="0.2">
      <c r="A122" s="873" t="s">
        <v>737</v>
      </c>
      <c r="B122" s="873"/>
      <c r="C122" s="501"/>
      <c r="D122" s="874"/>
      <c r="E122" s="874"/>
      <c r="F122" s="874"/>
      <c r="G122" s="874"/>
    </row>
    <row r="123" spans="1:7" ht="14.85" customHeight="1" x14ac:dyDescent="0.2">
      <c r="A123" s="873" t="s">
        <v>738</v>
      </c>
      <c r="B123" s="873"/>
      <c r="C123" s="501"/>
      <c r="D123" s="874"/>
      <c r="E123" s="874"/>
      <c r="F123" s="874"/>
      <c r="G123" s="874"/>
    </row>
    <row r="124" spans="1:7" ht="14.85" customHeight="1" x14ac:dyDescent="0.2">
      <c r="A124" s="873" t="s">
        <v>739</v>
      </c>
      <c r="B124" s="873"/>
      <c r="C124" s="501"/>
      <c r="D124" s="874"/>
      <c r="E124" s="874"/>
      <c r="F124" s="874"/>
      <c r="G124" s="874"/>
    </row>
    <row r="125" spans="1:7" ht="14.85" customHeight="1" x14ac:dyDescent="0.2">
      <c r="A125" s="873" t="s">
        <v>740</v>
      </c>
      <c r="B125" s="873"/>
      <c r="C125" s="501"/>
      <c r="D125" s="874"/>
      <c r="E125" s="874"/>
      <c r="F125" s="874"/>
      <c r="G125" s="874"/>
    </row>
    <row r="126" spans="1:7" ht="14.85" customHeight="1" x14ac:dyDescent="0.2">
      <c r="A126" s="873" t="s">
        <v>741</v>
      </c>
      <c r="B126" s="873"/>
      <c r="C126" s="501"/>
      <c r="D126" s="874"/>
      <c r="E126" s="874"/>
      <c r="F126" s="874"/>
      <c r="G126" s="874"/>
    </row>
    <row r="127" spans="1:7" ht="14.85" customHeight="1" x14ac:dyDescent="0.2">
      <c r="A127" s="873" t="s">
        <v>742</v>
      </c>
      <c r="B127" s="873"/>
      <c r="C127" s="501"/>
      <c r="D127" s="874"/>
      <c r="E127" s="874"/>
      <c r="F127" s="874"/>
      <c r="G127" s="874"/>
    </row>
    <row r="128" spans="1:7" ht="12.75" customHeight="1" x14ac:dyDescent="0.2">
      <c r="A128" s="870" t="s">
        <v>743</v>
      </c>
      <c r="B128" s="870"/>
      <c r="C128" s="498">
        <f>SUM(C118:C127)</f>
        <v>0</v>
      </c>
      <c r="D128" s="871">
        <f>SUM(D118:D127)</f>
        <v>0</v>
      </c>
      <c r="E128" s="871"/>
      <c r="F128" s="871">
        <f>SUM(F118:F127)</f>
        <v>0</v>
      </c>
      <c r="G128" s="871"/>
    </row>
    <row r="129" spans="1:7" ht="6.95" customHeight="1" x14ac:dyDescent="0.2">
      <c r="A129" s="431"/>
      <c r="B129" s="452"/>
      <c r="C129" s="502"/>
      <c r="D129" s="431"/>
      <c r="E129" s="431"/>
      <c r="F129" s="441"/>
      <c r="G129" s="441"/>
    </row>
    <row r="130" spans="1:7" x14ac:dyDescent="0.2">
      <c r="A130" s="503" t="s">
        <v>665</v>
      </c>
      <c r="B130" s="413" t="s">
        <v>106</v>
      </c>
      <c r="C130" s="413" t="s">
        <v>106</v>
      </c>
      <c r="D130" s="872" t="s">
        <v>108</v>
      </c>
      <c r="E130" s="872"/>
      <c r="F130" s="872" t="s">
        <v>109</v>
      </c>
      <c r="G130" s="872"/>
    </row>
    <row r="131" spans="1:7" x14ac:dyDescent="0.2">
      <c r="A131" s="443" t="s">
        <v>744</v>
      </c>
      <c r="B131" s="415" t="s">
        <v>27</v>
      </c>
      <c r="C131" s="415" t="s">
        <v>28</v>
      </c>
      <c r="D131" s="413" t="s">
        <v>31</v>
      </c>
      <c r="E131" s="442" t="s">
        <v>30</v>
      </c>
      <c r="F131" s="413" t="s">
        <v>31</v>
      </c>
      <c r="G131" s="442" t="s">
        <v>30</v>
      </c>
    </row>
    <row r="132" spans="1:7" ht="21.75" customHeight="1" x14ac:dyDescent="0.2">
      <c r="A132" s="504"/>
      <c r="B132" s="417"/>
      <c r="C132" s="419"/>
      <c r="D132" s="419" t="s">
        <v>745</v>
      </c>
      <c r="E132" s="493" t="s">
        <v>746</v>
      </c>
      <c r="F132" s="419" t="s">
        <v>747</v>
      </c>
      <c r="G132" s="493" t="s">
        <v>748</v>
      </c>
    </row>
    <row r="133" spans="1:7" x14ac:dyDescent="0.2">
      <c r="A133" s="431" t="s">
        <v>749</v>
      </c>
      <c r="B133" s="426"/>
      <c r="C133" s="426"/>
      <c r="D133" s="485"/>
      <c r="E133" s="505">
        <f t="shared" ref="E133:E139" si="6">IF(D$140="",0,IF(D$140=0,0,D133/D$140))</f>
        <v>0</v>
      </c>
      <c r="F133" s="485"/>
      <c r="G133" s="447">
        <f t="shared" ref="G133:G139" si="7">IF(F$140="",0,IF(F$140=0,0,F133/F$140))</f>
        <v>0</v>
      </c>
    </row>
    <row r="134" spans="1:7" x14ac:dyDescent="0.2">
      <c r="A134" s="431" t="s">
        <v>750</v>
      </c>
      <c r="B134" s="426"/>
      <c r="C134" s="426"/>
      <c r="D134" s="485"/>
      <c r="E134" s="505">
        <f t="shared" si="6"/>
        <v>0</v>
      </c>
      <c r="F134" s="485"/>
      <c r="G134" s="447">
        <f t="shared" si="7"/>
        <v>0</v>
      </c>
    </row>
    <row r="135" spans="1:7" x14ac:dyDescent="0.2">
      <c r="A135" s="431" t="s">
        <v>751</v>
      </c>
      <c r="B135" s="426"/>
      <c r="C135" s="426"/>
      <c r="D135" s="485"/>
      <c r="E135" s="505">
        <f t="shared" si="6"/>
        <v>0</v>
      </c>
      <c r="F135" s="485"/>
      <c r="G135" s="447">
        <f t="shared" si="7"/>
        <v>0</v>
      </c>
    </row>
    <row r="136" spans="1:7" x14ac:dyDescent="0.2">
      <c r="A136" s="431" t="s">
        <v>752</v>
      </c>
      <c r="B136" s="426"/>
      <c r="C136" s="426"/>
      <c r="D136" s="485"/>
      <c r="E136" s="505">
        <f t="shared" si="6"/>
        <v>0</v>
      </c>
      <c r="F136" s="485"/>
      <c r="G136" s="447">
        <f t="shared" si="7"/>
        <v>0</v>
      </c>
    </row>
    <row r="137" spans="1:7" x14ac:dyDescent="0.2">
      <c r="A137" s="431" t="s">
        <v>753</v>
      </c>
      <c r="B137" s="426"/>
      <c r="C137" s="426"/>
      <c r="D137" s="485"/>
      <c r="E137" s="505">
        <f t="shared" si="6"/>
        <v>0</v>
      </c>
      <c r="F137" s="485"/>
      <c r="G137" s="447">
        <f t="shared" si="7"/>
        <v>0</v>
      </c>
    </row>
    <row r="138" spans="1:7" x14ac:dyDescent="0.2">
      <c r="A138" s="431" t="s">
        <v>754</v>
      </c>
      <c r="B138" s="426"/>
      <c r="C138" s="426"/>
      <c r="D138" s="485"/>
      <c r="E138" s="505">
        <f t="shared" si="6"/>
        <v>0</v>
      </c>
      <c r="F138" s="485"/>
      <c r="G138" s="447">
        <f t="shared" si="7"/>
        <v>0</v>
      </c>
    </row>
    <row r="139" spans="1:7" x14ac:dyDescent="0.2">
      <c r="A139" s="502" t="s">
        <v>755</v>
      </c>
      <c r="B139" s="506"/>
      <c r="C139" s="506"/>
      <c r="D139" s="485"/>
      <c r="E139" s="505">
        <f t="shared" si="6"/>
        <v>0</v>
      </c>
      <c r="F139" s="485"/>
      <c r="G139" s="447">
        <f t="shared" si="7"/>
        <v>0</v>
      </c>
    </row>
    <row r="140" spans="1:7" x14ac:dyDescent="0.2">
      <c r="A140" s="440" t="s">
        <v>183</v>
      </c>
      <c r="B140" s="428">
        <f>SUM(B133:B139)</f>
        <v>0</v>
      </c>
      <c r="C140" s="428">
        <f>SUM(C133:C139)</f>
        <v>0</v>
      </c>
      <c r="D140" s="428">
        <f>SUM(D133:D139)</f>
        <v>0</v>
      </c>
      <c r="E140" s="507"/>
      <c r="F140" s="428">
        <f>SUM(F133:F139)</f>
        <v>0</v>
      </c>
      <c r="G140" s="508"/>
    </row>
    <row r="141" spans="1:7" x14ac:dyDescent="0.2">
      <c r="A141" s="509" t="s">
        <v>139</v>
      </c>
      <c r="B141" s="510"/>
      <c r="C141" s="510"/>
      <c r="D141" s="511"/>
      <c r="E141" s="511"/>
      <c r="F141" s="512"/>
      <c r="G141" s="512"/>
    </row>
    <row r="142" spans="1:7" x14ac:dyDescent="0.2">
      <c r="A142" s="431" t="s">
        <v>756</v>
      </c>
      <c r="B142" s="431"/>
      <c r="C142" s="431"/>
      <c r="D142" s="431"/>
      <c r="E142" s="431"/>
      <c r="F142" s="467"/>
      <c r="G142" s="467"/>
    </row>
    <row r="143" spans="1:7" x14ac:dyDescent="0.2">
      <c r="A143" s="513" t="s">
        <v>757</v>
      </c>
      <c r="B143" s="431"/>
      <c r="C143" s="431"/>
      <c r="D143" s="431"/>
      <c r="E143" s="431"/>
      <c r="F143" s="467"/>
      <c r="G143" s="467"/>
    </row>
    <row r="144" spans="1:7" x14ac:dyDescent="0.2">
      <c r="A144" s="513" t="s">
        <v>758</v>
      </c>
      <c r="B144" s="431"/>
      <c r="C144" s="431"/>
      <c r="D144" s="431"/>
      <c r="E144" s="431"/>
      <c r="F144" s="467"/>
      <c r="G144" s="467"/>
    </row>
    <row r="145" spans="1:7" x14ac:dyDescent="0.2">
      <c r="A145" s="514" t="s">
        <v>759</v>
      </c>
      <c r="B145" s="407"/>
      <c r="C145" s="407"/>
      <c r="D145" s="431"/>
      <c r="E145" s="431"/>
      <c r="F145" s="467"/>
      <c r="G145" s="467"/>
    </row>
    <row r="146" spans="1:7" x14ac:dyDescent="0.2">
      <c r="A146" s="514" t="s">
        <v>760</v>
      </c>
      <c r="B146" s="441"/>
      <c r="C146" s="441"/>
      <c r="D146" s="441"/>
      <c r="E146" s="441"/>
      <c r="F146" s="441"/>
      <c r="G146" s="441"/>
    </row>
  </sheetData>
  <sheetProtection selectLockedCells="1" selectUnlockedCells="1"/>
  <mergeCells count="190">
    <mergeCell ref="A1:G1"/>
    <mergeCell ref="A3:G3"/>
    <mergeCell ref="A4:G4"/>
    <mergeCell ref="A5:G5"/>
    <mergeCell ref="A6:G6"/>
    <mergeCell ref="A7:G7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D46:E46"/>
    <mergeCell ref="F46:G46"/>
    <mergeCell ref="A58:B58"/>
    <mergeCell ref="A59:A61"/>
    <mergeCell ref="D59:E59"/>
    <mergeCell ref="F59:G59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7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F127:G127"/>
    <mergeCell ref="A124:B124"/>
    <mergeCell ref="D124:E124"/>
    <mergeCell ref="F124:G124"/>
    <mergeCell ref="A125:B125"/>
    <mergeCell ref="D125:E125"/>
    <mergeCell ref="F125:G125"/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 enableFormatConditionsCalculation="0">
    <tabColor indexed="12"/>
  </sheetPr>
  <dimension ref="A1:L145"/>
  <sheetViews>
    <sheetView zoomScale="116" zoomScaleNormal="116" workbookViewId="0">
      <selection activeCell="A7" sqref="A7:E7"/>
    </sheetView>
  </sheetViews>
  <sheetFormatPr defaultRowHeight="12.75" x14ac:dyDescent="0.2"/>
  <cols>
    <col min="1" max="1" width="75.7109375" customWidth="1"/>
    <col min="2" max="7" width="13.85546875" customWidth="1"/>
  </cols>
  <sheetData>
    <row r="1" spans="1:7" s="515" customFormat="1" ht="15.75" x14ac:dyDescent="0.2">
      <c r="A1" s="933" t="s">
        <v>761</v>
      </c>
      <c r="B1" s="933"/>
      <c r="C1" s="933"/>
      <c r="D1" s="933"/>
      <c r="E1" s="933"/>
      <c r="F1" s="933"/>
      <c r="G1" s="933"/>
    </row>
    <row r="2" spans="1:7" ht="6.95" customHeight="1" x14ac:dyDescent="0.2">
      <c r="A2" s="516"/>
      <c r="B2" s="516"/>
      <c r="C2" s="516"/>
      <c r="D2" s="516"/>
      <c r="E2" s="516"/>
      <c r="F2" s="517"/>
      <c r="G2" s="517"/>
    </row>
    <row r="3" spans="1:7" x14ac:dyDescent="0.2">
      <c r="A3" s="934" t="s">
        <v>937</v>
      </c>
      <c r="B3" s="934"/>
      <c r="C3" s="934"/>
      <c r="D3" s="934"/>
      <c r="E3" s="934"/>
      <c r="F3" s="517"/>
      <c r="G3" s="517"/>
    </row>
    <row r="4" spans="1:7" x14ac:dyDescent="0.2">
      <c r="A4" s="935" t="s">
        <v>19</v>
      </c>
      <c r="B4" s="935"/>
      <c r="C4" s="935"/>
      <c r="D4" s="935"/>
      <c r="E4" s="935"/>
      <c r="F4" s="517"/>
      <c r="G4" s="517"/>
    </row>
    <row r="5" spans="1:7" x14ac:dyDescent="0.2">
      <c r="A5" s="936" t="s">
        <v>631</v>
      </c>
      <c r="B5" s="936"/>
      <c r="C5" s="936"/>
      <c r="D5" s="936"/>
      <c r="E5" s="936"/>
      <c r="F5" s="517"/>
      <c r="G5" s="517"/>
    </row>
    <row r="6" spans="1:7" x14ac:dyDescent="0.2">
      <c r="A6" s="935" t="s">
        <v>21</v>
      </c>
      <c r="B6" s="935"/>
      <c r="C6" s="935"/>
      <c r="D6" s="935"/>
      <c r="E6" s="935"/>
      <c r="F6" s="517"/>
      <c r="G6" s="517"/>
    </row>
    <row r="7" spans="1:7" x14ac:dyDescent="0.2">
      <c r="A7" s="934" t="s">
        <v>940</v>
      </c>
      <c r="B7" s="934"/>
      <c r="C7" s="934"/>
      <c r="D7" s="934"/>
      <c r="E7" s="934"/>
      <c r="F7" s="517"/>
      <c r="G7" s="517"/>
    </row>
    <row r="8" spans="1:7" ht="6.95" customHeight="1" x14ac:dyDescent="0.2">
      <c r="A8" s="516"/>
      <c r="B8" s="516"/>
      <c r="C8" s="516"/>
      <c r="D8" s="516"/>
      <c r="E8" s="516"/>
      <c r="F8" s="517"/>
      <c r="G8" s="517"/>
    </row>
    <row r="9" spans="1:7" x14ac:dyDescent="0.2">
      <c r="A9" s="519" t="s">
        <v>632</v>
      </c>
      <c r="B9" s="520"/>
      <c r="C9" s="520"/>
      <c r="D9" s="520"/>
      <c r="E9" s="517"/>
      <c r="F9" s="517"/>
      <c r="G9" s="521">
        <v>1</v>
      </c>
    </row>
    <row r="10" spans="1:7" x14ac:dyDescent="0.2">
      <c r="A10" s="522"/>
      <c r="B10" s="523" t="s">
        <v>23</v>
      </c>
      <c r="C10" s="523" t="s">
        <v>23</v>
      </c>
      <c r="D10" s="915" t="s">
        <v>24</v>
      </c>
      <c r="E10" s="915"/>
      <c r="F10" s="915"/>
      <c r="G10" s="915"/>
    </row>
    <row r="11" spans="1:7" x14ac:dyDescent="0.2">
      <c r="A11" s="524" t="s">
        <v>633</v>
      </c>
      <c r="B11" s="525" t="s">
        <v>27</v>
      </c>
      <c r="C11" s="525" t="s">
        <v>28</v>
      </c>
      <c r="D11" s="930" t="s">
        <v>31</v>
      </c>
      <c r="E11" s="930"/>
      <c r="F11" s="931" t="s">
        <v>30</v>
      </c>
      <c r="G11" s="931"/>
    </row>
    <row r="12" spans="1:7" x14ac:dyDescent="0.2">
      <c r="A12" s="526"/>
      <c r="B12" s="527"/>
      <c r="C12" s="528" t="s">
        <v>32</v>
      </c>
      <c r="D12" s="917" t="s">
        <v>33</v>
      </c>
      <c r="E12" s="917"/>
      <c r="F12" s="932" t="s">
        <v>634</v>
      </c>
      <c r="G12" s="932"/>
    </row>
    <row r="13" spans="1:7" x14ac:dyDescent="0.2">
      <c r="A13" s="420" t="s">
        <v>635</v>
      </c>
      <c r="B13" s="421">
        <f>SUM(B14:B21)</f>
        <v>214800</v>
      </c>
      <c r="C13" s="421">
        <f>SUM(C14:C21)</f>
        <v>214800</v>
      </c>
      <c r="D13" s="902">
        <f>SUM(D14:D21)</f>
        <v>302506.3</v>
      </c>
      <c r="E13" s="902"/>
      <c r="F13" s="899">
        <f t="shared" ref="F13:F31" si="0">IF(C13="",0,IF(C13=0,0,D13/C13))</f>
        <v>1.4083161080074487</v>
      </c>
      <c r="G13" s="899"/>
    </row>
    <row r="14" spans="1:7" x14ac:dyDescent="0.2">
      <c r="A14" s="424" t="s">
        <v>636</v>
      </c>
      <c r="B14" s="425"/>
      <c r="C14" s="425"/>
      <c r="D14" s="908"/>
      <c r="E14" s="908"/>
      <c r="F14" s="899">
        <f t="shared" si="0"/>
        <v>0</v>
      </c>
      <c r="G14" s="899"/>
    </row>
    <row r="15" spans="1:7" x14ac:dyDescent="0.2">
      <c r="A15" s="424" t="s">
        <v>762</v>
      </c>
      <c r="B15" s="425"/>
      <c r="C15" s="425"/>
      <c r="D15" s="908"/>
      <c r="E15" s="908"/>
      <c r="F15" s="899">
        <f t="shared" si="0"/>
        <v>0</v>
      </c>
      <c r="G15" s="899"/>
    </row>
    <row r="16" spans="1:7" x14ac:dyDescent="0.2">
      <c r="A16" s="424" t="s">
        <v>638</v>
      </c>
      <c r="B16" s="425"/>
      <c r="C16" s="425"/>
      <c r="D16" s="908"/>
      <c r="E16" s="908"/>
      <c r="F16" s="899">
        <f t="shared" si="0"/>
        <v>0</v>
      </c>
      <c r="G16" s="899"/>
    </row>
    <row r="17" spans="1:7" x14ac:dyDescent="0.2">
      <c r="A17" s="424" t="s">
        <v>639</v>
      </c>
      <c r="B17" s="425"/>
      <c r="C17" s="425"/>
      <c r="D17" s="908"/>
      <c r="E17" s="908"/>
      <c r="F17" s="899">
        <f t="shared" si="0"/>
        <v>0</v>
      </c>
      <c r="G17" s="899"/>
    </row>
    <row r="18" spans="1:7" x14ac:dyDescent="0.2">
      <c r="A18" s="424" t="s">
        <v>640</v>
      </c>
      <c r="B18" s="425"/>
      <c r="C18" s="425"/>
      <c r="D18" s="908"/>
      <c r="E18" s="908"/>
      <c r="F18" s="899">
        <f t="shared" si="0"/>
        <v>0</v>
      </c>
      <c r="G18" s="899"/>
    </row>
    <row r="19" spans="1:7" x14ac:dyDescent="0.2">
      <c r="A19" s="424" t="s">
        <v>641</v>
      </c>
      <c r="B19" s="425"/>
      <c r="C19" s="425"/>
      <c r="D19" s="908"/>
      <c r="E19" s="908"/>
      <c r="F19" s="899">
        <f t="shared" si="0"/>
        <v>0</v>
      </c>
      <c r="G19" s="899"/>
    </row>
    <row r="20" spans="1:7" x14ac:dyDescent="0.2">
      <c r="A20" s="424" t="s">
        <v>642</v>
      </c>
      <c r="B20" s="425">
        <v>214800</v>
      </c>
      <c r="C20" s="425">
        <v>214800</v>
      </c>
      <c r="D20" s="908">
        <v>302506.3</v>
      </c>
      <c r="E20" s="908"/>
      <c r="F20" s="899">
        <f t="shared" si="0"/>
        <v>1.4083161080074487</v>
      </c>
      <c r="G20" s="899"/>
    </row>
    <row r="21" spans="1:7" x14ac:dyDescent="0.2">
      <c r="A21" s="424" t="s">
        <v>643</v>
      </c>
      <c r="B21" s="425"/>
      <c r="C21" s="425"/>
      <c r="D21" s="908"/>
      <c r="E21" s="908"/>
      <c r="F21" s="899">
        <f t="shared" si="0"/>
        <v>0</v>
      </c>
      <c r="G21" s="899"/>
    </row>
    <row r="22" spans="1:7" x14ac:dyDescent="0.2">
      <c r="A22" s="424" t="s">
        <v>644</v>
      </c>
      <c r="B22" s="421">
        <f>SUM(B23:B28)</f>
        <v>0</v>
      </c>
      <c r="C22" s="421">
        <f>SUM(C23:C28)</f>
        <v>0</v>
      </c>
      <c r="D22" s="902">
        <f>SUM(D23:D28)</f>
        <v>0</v>
      </c>
      <c r="E22" s="902"/>
      <c r="F22" s="899">
        <f t="shared" si="0"/>
        <v>0</v>
      </c>
      <c r="G22" s="899"/>
    </row>
    <row r="23" spans="1:7" x14ac:dyDescent="0.2">
      <c r="A23" s="424" t="s">
        <v>645</v>
      </c>
      <c r="B23" s="426"/>
      <c r="C23" s="426"/>
      <c r="D23" s="908"/>
      <c r="E23" s="908"/>
      <c r="F23" s="899">
        <f t="shared" si="0"/>
        <v>0</v>
      </c>
      <c r="G23" s="899"/>
    </row>
    <row r="24" spans="1:7" x14ac:dyDescent="0.2">
      <c r="A24" s="424" t="s">
        <v>646</v>
      </c>
      <c r="B24" s="426"/>
      <c r="C24" s="426"/>
      <c r="D24" s="908"/>
      <c r="E24" s="908"/>
      <c r="F24" s="899">
        <f t="shared" si="0"/>
        <v>0</v>
      </c>
      <c r="G24" s="899"/>
    </row>
    <row r="25" spans="1:7" x14ac:dyDescent="0.2">
      <c r="A25" s="424" t="s">
        <v>647</v>
      </c>
      <c r="B25" s="426"/>
      <c r="C25" s="426"/>
      <c r="D25" s="908"/>
      <c r="E25" s="908"/>
      <c r="F25" s="899">
        <f t="shared" si="0"/>
        <v>0</v>
      </c>
      <c r="G25" s="899"/>
    </row>
    <row r="26" spans="1:7" x14ac:dyDescent="0.2">
      <c r="A26" s="424" t="s">
        <v>648</v>
      </c>
      <c r="B26" s="426"/>
      <c r="C26" s="426"/>
      <c r="D26" s="908"/>
      <c r="E26" s="908"/>
      <c r="F26" s="899">
        <f t="shared" si="0"/>
        <v>0</v>
      </c>
      <c r="G26" s="899"/>
    </row>
    <row r="27" spans="1:7" x14ac:dyDescent="0.2">
      <c r="A27" s="424" t="s">
        <v>649</v>
      </c>
      <c r="B27" s="426"/>
      <c r="C27" s="426"/>
      <c r="D27" s="908"/>
      <c r="E27" s="908"/>
      <c r="F27" s="899">
        <f t="shared" si="0"/>
        <v>0</v>
      </c>
      <c r="G27" s="899"/>
    </row>
    <row r="28" spans="1:7" x14ac:dyDescent="0.2">
      <c r="A28" s="424" t="s">
        <v>650</v>
      </c>
      <c r="B28" s="421">
        <f>SUM(B29:B30)</f>
        <v>0</v>
      </c>
      <c r="C28" s="421">
        <f>SUM(C29:C30)</f>
        <v>0</v>
      </c>
      <c r="D28" s="902">
        <f>SUM(D29:D30)</f>
        <v>0</v>
      </c>
      <c r="E28" s="902"/>
      <c r="F28" s="899">
        <f t="shared" si="0"/>
        <v>0</v>
      </c>
      <c r="G28" s="899"/>
    </row>
    <row r="29" spans="1:7" x14ac:dyDescent="0.2">
      <c r="A29" s="424" t="s">
        <v>651</v>
      </c>
      <c r="B29" s="426"/>
      <c r="C29" s="426"/>
      <c r="D29" s="908"/>
      <c r="E29" s="908"/>
      <c r="F29" s="899">
        <f t="shared" si="0"/>
        <v>0</v>
      </c>
      <c r="G29" s="899"/>
    </row>
    <row r="30" spans="1:7" x14ac:dyDescent="0.2">
      <c r="A30" s="424" t="s">
        <v>652</v>
      </c>
      <c r="B30" s="426"/>
      <c r="C30" s="426"/>
      <c r="D30" s="908"/>
      <c r="E30" s="908"/>
      <c r="F30" s="899">
        <f t="shared" si="0"/>
        <v>0</v>
      </c>
      <c r="G30" s="899"/>
    </row>
    <row r="31" spans="1:7" ht="21" x14ac:dyDescent="0.2">
      <c r="A31" s="427" t="s">
        <v>653</v>
      </c>
      <c r="B31" s="428">
        <f>+B22+B13</f>
        <v>214800</v>
      </c>
      <c r="C31" s="428">
        <f>+C22+C13</f>
        <v>214800</v>
      </c>
      <c r="D31" s="900">
        <f>+D22+D13</f>
        <v>302506.3</v>
      </c>
      <c r="E31" s="900"/>
      <c r="F31" s="909">
        <f t="shared" si="0"/>
        <v>1.4083161080074487</v>
      </c>
      <c r="G31" s="909"/>
    </row>
    <row r="32" spans="1:7" ht="6.95" customHeight="1" x14ac:dyDescent="0.2">
      <c r="A32" s="530"/>
      <c r="B32" s="531"/>
      <c r="C32" s="530"/>
      <c r="D32" s="530"/>
      <c r="E32" s="530"/>
      <c r="F32" s="530"/>
      <c r="G32" s="530"/>
    </row>
    <row r="33" spans="1:8" x14ac:dyDescent="0.2">
      <c r="A33" s="903" t="s">
        <v>654</v>
      </c>
      <c r="B33" s="523" t="s">
        <v>23</v>
      </c>
      <c r="C33" s="523" t="s">
        <v>23</v>
      </c>
      <c r="D33" s="915" t="s">
        <v>24</v>
      </c>
      <c r="E33" s="915"/>
      <c r="F33" s="915"/>
      <c r="G33" s="915"/>
    </row>
    <row r="34" spans="1:8" x14ac:dyDescent="0.2">
      <c r="A34" s="903"/>
      <c r="B34" s="525" t="s">
        <v>27</v>
      </c>
      <c r="C34" s="525" t="s">
        <v>28</v>
      </c>
      <c r="D34" s="930" t="s">
        <v>31</v>
      </c>
      <c r="E34" s="930"/>
      <c r="F34" s="931" t="s">
        <v>30</v>
      </c>
      <c r="G34" s="931"/>
    </row>
    <row r="35" spans="1:8" x14ac:dyDescent="0.2">
      <c r="A35" s="903"/>
      <c r="B35" s="527"/>
      <c r="C35" s="528" t="s">
        <v>35</v>
      </c>
      <c r="D35" s="917" t="s">
        <v>112</v>
      </c>
      <c r="E35" s="917"/>
      <c r="F35" s="932" t="s">
        <v>655</v>
      </c>
      <c r="G35" s="932"/>
    </row>
    <row r="36" spans="1:8" x14ac:dyDescent="0.2">
      <c r="A36" s="431" t="s">
        <v>656</v>
      </c>
      <c r="B36" s="422">
        <f>SUM(B37:B40)</f>
        <v>0</v>
      </c>
      <c r="C36" s="422">
        <f>SUM(C37:C40)</f>
        <v>0</v>
      </c>
      <c r="D36" s="902">
        <f>SUM(D37:D40)</f>
        <v>0</v>
      </c>
      <c r="E36" s="902"/>
      <c r="F36" s="899">
        <f t="shared" ref="F36:F44" si="1">IF(C36="",0,IF(C36=0,0,D36/C36))</f>
        <v>0</v>
      </c>
      <c r="G36" s="899"/>
    </row>
    <row r="37" spans="1:8" x14ac:dyDescent="0.2">
      <c r="A37" s="431" t="s">
        <v>657</v>
      </c>
      <c r="B37" s="434"/>
      <c r="C37" s="435"/>
      <c r="D37" s="898"/>
      <c r="E37" s="898"/>
      <c r="F37" s="899">
        <f t="shared" si="1"/>
        <v>0</v>
      </c>
      <c r="G37" s="899"/>
    </row>
    <row r="38" spans="1:8" x14ac:dyDescent="0.2">
      <c r="A38" s="431" t="s">
        <v>658</v>
      </c>
      <c r="B38" s="434"/>
      <c r="C38" s="435"/>
      <c r="D38" s="898"/>
      <c r="E38" s="898"/>
      <c r="F38" s="899">
        <f t="shared" si="1"/>
        <v>0</v>
      </c>
      <c r="G38" s="899"/>
    </row>
    <row r="39" spans="1:8" x14ac:dyDescent="0.2">
      <c r="A39" s="431" t="s">
        <v>659</v>
      </c>
      <c r="B39" s="434"/>
      <c r="C39" s="435"/>
      <c r="D39" s="898"/>
      <c r="E39" s="898"/>
      <c r="F39" s="899">
        <f t="shared" si="1"/>
        <v>0</v>
      </c>
      <c r="G39" s="899"/>
    </row>
    <row r="40" spans="1:8" x14ac:dyDescent="0.2">
      <c r="A40" s="431" t="s">
        <v>660</v>
      </c>
      <c r="B40" s="434"/>
      <c r="C40" s="435"/>
      <c r="D40" s="898"/>
      <c r="E40" s="898"/>
      <c r="F40" s="899">
        <f t="shared" si="1"/>
        <v>0</v>
      </c>
      <c r="G40" s="899"/>
    </row>
    <row r="41" spans="1:8" x14ac:dyDescent="0.2">
      <c r="A41" s="431" t="s">
        <v>661</v>
      </c>
      <c r="B41" s="434"/>
      <c r="C41" s="435"/>
      <c r="D41" s="898"/>
      <c r="E41" s="898"/>
      <c r="F41" s="899">
        <f t="shared" si="1"/>
        <v>0</v>
      </c>
      <c r="G41" s="899"/>
    </row>
    <row r="42" spans="1:8" x14ac:dyDescent="0.2">
      <c r="A42" s="407" t="s">
        <v>662</v>
      </c>
      <c r="B42" s="434"/>
      <c r="C42" s="435"/>
      <c r="D42" s="898"/>
      <c r="E42" s="898"/>
      <c r="F42" s="899">
        <f t="shared" si="1"/>
        <v>0</v>
      </c>
      <c r="G42" s="899"/>
    </row>
    <row r="43" spans="1:8" x14ac:dyDescent="0.2">
      <c r="A43" s="502" t="s">
        <v>663</v>
      </c>
      <c r="B43" s="438"/>
      <c r="C43" s="439"/>
      <c r="D43" s="898"/>
      <c r="E43" s="898"/>
      <c r="F43" s="899">
        <f t="shared" si="1"/>
        <v>0</v>
      </c>
      <c r="G43" s="899"/>
    </row>
    <row r="44" spans="1:8" x14ac:dyDescent="0.2">
      <c r="A44" s="440" t="s">
        <v>664</v>
      </c>
      <c r="B44" s="429">
        <f>+B43+B42+B41+B36</f>
        <v>0</v>
      </c>
      <c r="C44" s="429">
        <f>+C43+C42+C41+C36</f>
        <v>0</v>
      </c>
      <c r="D44" s="900">
        <f>+D43+D42+D41+D36</f>
        <v>0</v>
      </c>
      <c r="E44" s="900"/>
      <c r="F44" s="901">
        <f t="shared" si="1"/>
        <v>0</v>
      </c>
      <c r="G44" s="901"/>
    </row>
    <row r="45" spans="1:8" ht="6.95" customHeight="1" x14ac:dyDescent="0.2">
      <c r="A45" s="531"/>
      <c r="B45" s="532"/>
      <c r="C45" s="532"/>
      <c r="D45" s="532"/>
      <c r="E45" s="532"/>
      <c r="F45" s="517"/>
      <c r="G45" s="517"/>
    </row>
    <row r="46" spans="1:8" ht="14.25" customHeight="1" x14ac:dyDescent="0.2">
      <c r="A46" s="895" t="s">
        <v>665</v>
      </c>
      <c r="B46" s="523" t="s">
        <v>106</v>
      </c>
      <c r="C46" s="523" t="s">
        <v>106</v>
      </c>
      <c r="D46" s="915" t="s">
        <v>567</v>
      </c>
      <c r="E46" s="915"/>
      <c r="F46" s="915"/>
      <c r="G46" s="915"/>
      <c r="H46" s="533"/>
    </row>
    <row r="47" spans="1:8" ht="21" customHeight="1" x14ac:dyDescent="0.2">
      <c r="A47" s="895"/>
      <c r="B47" s="534" t="s">
        <v>27</v>
      </c>
      <c r="C47" s="534" t="s">
        <v>28</v>
      </c>
      <c r="D47" s="535" t="s">
        <v>763</v>
      </c>
      <c r="E47" s="916" t="s">
        <v>764</v>
      </c>
      <c r="F47" s="916"/>
      <c r="G47" s="491" t="s">
        <v>30</v>
      </c>
    </row>
    <row r="48" spans="1:8" ht="15" customHeight="1" x14ac:dyDescent="0.2">
      <c r="A48" s="536" t="s">
        <v>666</v>
      </c>
      <c r="B48" s="527"/>
      <c r="C48" s="528" t="s">
        <v>113</v>
      </c>
      <c r="D48" s="529" t="s">
        <v>571</v>
      </c>
      <c r="E48" s="917" t="s">
        <v>115</v>
      </c>
      <c r="F48" s="917"/>
      <c r="G48" s="537" t="s">
        <v>765</v>
      </c>
    </row>
    <row r="49" spans="1:8" x14ac:dyDescent="0.2">
      <c r="A49" s="538" t="s">
        <v>669</v>
      </c>
      <c r="B49" s="446">
        <f>SUM(B50:B52)</f>
        <v>3242300</v>
      </c>
      <c r="C49" s="446">
        <f>SUM(C50:C52)</f>
        <v>4848389</v>
      </c>
      <c r="D49" s="446">
        <f>SUM(D50:D52)</f>
        <v>585741.92999999993</v>
      </c>
      <c r="E49" s="929">
        <f>SUM(E50:E52)</f>
        <v>0</v>
      </c>
      <c r="F49" s="929"/>
      <c r="G49" s="447">
        <f t="shared" ref="G49:G57" si="2">IF(C49="",0,IF(C49=0,0,(D49+E49)/C49))</f>
        <v>0.12081166135803045</v>
      </c>
    </row>
    <row r="50" spans="1:8" x14ac:dyDescent="0.2">
      <c r="A50" s="530" t="s">
        <v>350</v>
      </c>
      <c r="B50" s="448">
        <v>865900</v>
      </c>
      <c r="C50" s="448">
        <v>944373.6</v>
      </c>
      <c r="D50" s="448">
        <v>130589.14</v>
      </c>
      <c r="E50" s="927">
        <v>0</v>
      </c>
      <c r="F50" s="927"/>
      <c r="G50" s="447">
        <f t="shared" si="2"/>
        <v>0.13828122683649777</v>
      </c>
    </row>
    <row r="51" spans="1:8" x14ac:dyDescent="0.2">
      <c r="A51" s="530" t="s">
        <v>670</v>
      </c>
      <c r="B51" s="448"/>
      <c r="C51" s="448"/>
      <c r="D51" s="448"/>
      <c r="E51" s="927"/>
      <c r="F51" s="927"/>
      <c r="G51" s="447">
        <f t="shared" si="2"/>
        <v>0</v>
      </c>
    </row>
    <row r="52" spans="1:8" x14ac:dyDescent="0.2">
      <c r="A52" s="530" t="s">
        <v>352</v>
      </c>
      <c r="B52" s="448">
        <v>2376400</v>
      </c>
      <c r="C52" s="448">
        <v>3904015.4</v>
      </c>
      <c r="D52" s="448">
        <v>455152.79</v>
      </c>
      <c r="E52" s="927"/>
      <c r="F52" s="927"/>
      <c r="G52" s="447">
        <f t="shared" si="2"/>
        <v>0.11658580803754001</v>
      </c>
    </row>
    <row r="53" spans="1:8" x14ac:dyDescent="0.2">
      <c r="A53" s="530" t="s">
        <v>573</v>
      </c>
      <c r="B53" s="422">
        <f>SUM(B54:B56)</f>
        <v>747700</v>
      </c>
      <c r="C53" s="422">
        <f>SUM(C54:C56)</f>
        <v>750775</v>
      </c>
      <c r="D53" s="422">
        <f>SUM(D54:D56)</f>
        <v>0</v>
      </c>
      <c r="E53" s="928">
        <f>SUM(E54:E56)</f>
        <v>0</v>
      </c>
      <c r="F53" s="928"/>
      <c r="G53" s="447">
        <f t="shared" si="2"/>
        <v>0</v>
      </c>
    </row>
    <row r="54" spans="1:8" x14ac:dyDescent="0.2">
      <c r="A54" s="516" t="s">
        <v>671</v>
      </c>
      <c r="B54" s="448">
        <v>747700</v>
      </c>
      <c r="C54" s="448">
        <v>750775</v>
      </c>
      <c r="D54" s="448"/>
      <c r="E54" s="927"/>
      <c r="F54" s="927"/>
      <c r="G54" s="447">
        <f t="shared" si="2"/>
        <v>0</v>
      </c>
    </row>
    <row r="55" spans="1:8" x14ac:dyDescent="0.2">
      <c r="A55" s="516" t="s">
        <v>355</v>
      </c>
      <c r="B55" s="448"/>
      <c r="C55" s="448"/>
      <c r="D55" s="448"/>
      <c r="E55" s="927"/>
      <c r="F55" s="927"/>
      <c r="G55" s="447">
        <f t="shared" si="2"/>
        <v>0</v>
      </c>
    </row>
    <row r="56" spans="1:8" x14ac:dyDescent="0.2">
      <c r="A56" s="516" t="s">
        <v>672</v>
      </c>
      <c r="B56" s="448"/>
      <c r="C56" s="448"/>
      <c r="D56" s="448"/>
      <c r="E56" s="927"/>
      <c r="F56" s="927"/>
      <c r="G56" s="447">
        <f t="shared" si="2"/>
        <v>0</v>
      </c>
    </row>
    <row r="57" spans="1:8" x14ac:dyDescent="0.2">
      <c r="A57" s="540" t="s">
        <v>673</v>
      </c>
      <c r="B57" s="450">
        <f>+B53+B49</f>
        <v>3990000</v>
      </c>
      <c r="C57" s="450">
        <f>+C53+C49</f>
        <v>5599164</v>
      </c>
      <c r="D57" s="450">
        <f>+D53+D49</f>
        <v>585741.92999999993</v>
      </c>
      <c r="E57" s="925">
        <f>+E53+E49</f>
        <v>0</v>
      </c>
      <c r="F57" s="925"/>
      <c r="G57" s="464">
        <f t="shared" si="2"/>
        <v>0.1046123903497022</v>
      </c>
    </row>
    <row r="58" spans="1:8" ht="6.95" customHeight="1" x14ac:dyDescent="0.2">
      <c r="A58" s="926"/>
      <c r="B58" s="926"/>
      <c r="C58" s="530"/>
      <c r="D58" s="530"/>
      <c r="E58" s="530"/>
      <c r="F58" s="517"/>
      <c r="G58" s="517"/>
    </row>
    <row r="59" spans="1:8" ht="12.75" customHeight="1" x14ac:dyDescent="0.2">
      <c r="A59" s="897" t="s">
        <v>674</v>
      </c>
      <c r="B59" s="523" t="s">
        <v>106</v>
      </c>
      <c r="C59" s="523" t="s">
        <v>106</v>
      </c>
      <c r="D59" s="915" t="s">
        <v>567</v>
      </c>
      <c r="E59" s="915"/>
      <c r="F59" s="915"/>
      <c r="G59" s="915"/>
      <c r="H59" s="533"/>
    </row>
    <row r="60" spans="1:8" ht="21.75" customHeight="1" x14ac:dyDescent="0.2">
      <c r="A60" s="897"/>
      <c r="B60" s="534" t="s">
        <v>27</v>
      </c>
      <c r="C60" s="534" t="s">
        <v>28</v>
      </c>
      <c r="D60" s="535" t="s">
        <v>763</v>
      </c>
      <c r="E60" s="916" t="s">
        <v>764</v>
      </c>
      <c r="F60" s="916"/>
      <c r="G60" s="491" t="s">
        <v>30</v>
      </c>
    </row>
    <row r="61" spans="1:8" ht="14.25" customHeight="1" x14ac:dyDescent="0.2">
      <c r="A61" s="897"/>
      <c r="B61" s="543"/>
      <c r="C61" s="543"/>
      <c r="D61" s="529" t="s">
        <v>622</v>
      </c>
      <c r="E61" s="917" t="s">
        <v>676</v>
      </c>
      <c r="F61" s="917"/>
      <c r="G61" s="537" t="s">
        <v>766</v>
      </c>
    </row>
    <row r="62" spans="1:8" s="1" customFormat="1" x14ac:dyDescent="0.2">
      <c r="A62" s="454" t="s">
        <v>678</v>
      </c>
      <c r="B62" s="544"/>
      <c r="C62" s="545"/>
      <c r="D62" s="485"/>
      <c r="E62" s="921"/>
      <c r="F62" s="921"/>
      <c r="G62" s="447">
        <f t="shared" ref="G62:G72" si="3">IF(C62="",0,IF(C62=0,0,(D62+E62)/C62))</f>
        <v>0</v>
      </c>
    </row>
    <row r="63" spans="1:8" s="1" customFormat="1" x14ac:dyDescent="0.2">
      <c r="A63" s="456" t="s">
        <v>679</v>
      </c>
      <c r="B63" s="546"/>
      <c r="C63" s="547"/>
      <c r="D63" s="485"/>
      <c r="E63" s="921"/>
      <c r="F63" s="921"/>
      <c r="G63" s="447">
        <f t="shared" si="3"/>
        <v>0</v>
      </c>
    </row>
    <row r="64" spans="1:8" s="1" customFormat="1" x14ac:dyDescent="0.2">
      <c r="A64" s="456" t="s">
        <v>680</v>
      </c>
      <c r="B64" s="422">
        <f>SUM(B65:B67)</f>
        <v>0</v>
      </c>
      <c r="C64" s="422">
        <f>SUM(C65:C67)</f>
        <v>0</v>
      </c>
      <c r="D64" s="422">
        <f>SUM(D65:D67)</f>
        <v>0</v>
      </c>
      <c r="E64" s="902">
        <f>SUM(E65:E67)</f>
        <v>0</v>
      </c>
      <c r="F64" s="902"/>
      <c r="G64" s="447">
        <f t="shared" si="3"/>
        <v>0</v>
      </c>
    </row>
    <row r="65" spans="1:12" s="1" customFormat="1" x14ac:dyDescent="0.2">
      <c r="A65" s="436" t="s">
        <v>681</v>
      </c>
      <c r="B65" s="548"/>
      <c r="C65" s="548"/>
      <c r="D65" s="485"/>
      <c r="E65" s="921"/>
      <c r="F65" s="921"/>
      <c r="G65" s="447">
        <f t="shared" si="3"/>
        <v>0</v>
      </c>
    </row>
    <row r="66" spans="1:12" s="1" customFormat="1" x14ac:dyDescent="0.2">
      <c r="A66" s="436" t="s">
        <v>682</v>
      </c>
      <c r="B66" s="548"/>
      <c r="C66" s="548"/>
      <c r="D66" s="485"/>
      <c r="E66" s="921"/>
      <c r="F66" s="921"/>
      <c r="G66" s="447">
        <f t="shared" si="3"/>
        <v>0</v>
      </c>
    </row>
    <row r="67" spans="1:12" s="1" customFormat="1" x14ac:dyDescent="0.2">
      <c r="A67" s="457" t="s">
        <v>683</v>
      </c>
      <c r="B67" s="548"/>
      <c r="C67" s="548"/>
      <c r="D67" s="548"/>
      <c r="E67" s="921"/>
      <c r="F67" s="921"/>
      <c r="G67" s="447">
        <f t="shared" si="3"/>
        <v>0</v>
      </c>
    </row>
    <row r="68" spans="1:12" s="1" customFormat="1" x14ac:dyDescent="0.2">
      <c r="A68" s="458" t="s">
        <v>684</v>
      </c>
      <c r="B68" s="548"/>
      <c r="C68" s="548"/>
      <c r="D68" s="548"/>
      <c r="E68" s="921"/>
      <c r="F68" s="921"/>
      <c r="G68" s="447">
        <f t="shared" si="3"/>
        <v>0</v>
      </c>
    </row>
    <row r="69" spans="1:12" s="1" customFormat="1" ht="22.5" x14ac:dyDescent="0.2">
      <c r="A69" s="459" t="s">
        <v>685</v>
      </c>
      <c r="B69" s="549"/>
      <c r="C69" s="549"/>
      <c r="D69" s="549"/>
      <c r="E69" s="921"/>
      <c r="F69" s="921"/>
      <c r="G69" s="447">
        <f t="shared" si="3"/>
        <v>0</v>
      </c>
    </row>
    <row r="70" spans="1:12" s="1" customFormat="1" x14ac:dyDescent="0.2">
      <c r="A70" s="460" t="s">
        <v>686</v>
      </c>
      <c r="B70" s="548"/>
      <c r="C70" s="548"/>
      <c r="D70" s="548"/>
      <c r="E70" s="921"/>
      <c r="F70" s="921"/>
      <c r="G70" s="447">
        <f t="shared" si="3"/>
        <v>0</v>
      </c>
    </row>
    <row r="71" spans="1:12" s="1" customFormat="1" ht="24" customHeight="1" x14ac:dyDescent="0.2">
      <c r="A71" s="461" t="s">
        <v>687</v>
      </c>
      <c r="B71" s="548"/>
      <c r="C71" s="548"/>
      <c r="D71" s="548"/>
      <c r="E71" s="921"/>
      <c r="F71" s="921"/>
      <c r="G71" s="447">
        <f t="shared" si="3"/>
        <v>0</v>
      </c>
    </row>
    <row r="72" spans="1:12" s="1" customFormat="1" ht="16.5" customHeight="1" x14ac:dyDescent="0.2">
      <c r="A72" s="462" t="s">
        <v>688</v>
      </c>
      <c r="B72" s="463">
        <f>+B62+B63+B64+B68+B69+B70+B71</f>
        <v>0</v>
      </c>
      <c r="C72" s="463">
        <f>+C62+C63+C64+C68+C69+C70+C71</f>
        <v>0</v>
      </c>
      <c r="D72" s="463">
        <f>+D62+D63+D64+D68+D69+D70+D71</f>
        <v>0</v>
      </c>
      <c r="E72" s="922">
        <f>+E62+E63+E64+E68+E69+E70+E71</f>
        <v>0</v>
      </c>
      <c r="F72" s="922"/>
      <c r="G72" s="464">
        <f t="shared" si="3"/>
        <v>0</v>
      </c>
    </row>
    <row r="73" spans="1:12" ht="6.95" customHeight="1" x14ac:dyDescent="0.2">
      <c r="A73" s="550"/>
      <c r="B73" s="550"/>
      <c r="C73" s="550"/>
      <c r="D73" s="550"/>
      <c r="E73" s="550"/>
      <c r="F73" s="551"/>
      <c r="G73" s="552"/>
    </row>
    <row r="74" spans="1:12" ht="22.5" customHeight="1" x14ac:dyDescent="0.2">
      <c r="A74" s="923" t="s">
        <v>767</v>
      </c>
      <c r="B74" s="923"/>
      <c r="C74" s="923"/>
      <c r="D74" s="923"/>
      <c r="E74" s="923"/>
      <c r="F74" s="924">
        <f>+(D57+E57)-(D72+E72)</f>
        <v>585741.92999999993</v>
      </c>
      <c r="G74" s="924"/>
    </row>
    <row r="75" spans="1:12" ht="6.95" customHeight="1" x14ac:dyDescent="0.2">
      <c r="A75" s="553"/>
      <c r="B75" s="538"/>
      <c r="C75" s="518"/>
      <c r="D75" s="530"/>
      <c r="E75" s="530"/>
      <c r="F75" s="517"/>
      <c r="G75" s="517"/>
    </row>
    <row r="76" spans="1:12" ht="24.75" customHeight="1" x14ac:dyDescent="0.2">
      <c r="A76" s="891" t="s">
        <v>768</v>
      </c>
      <c r="B76" s="891"/>
      <c r="C76" s="891"/>
      <c r="D76" s="891"/>
      <c r="E76" s="891"/>
      <c r="F76" s="892">
        <f>IF(D31="",0,IF(D31=0,0,(D72+E72)/D31))</f>
        <v>0</v>
      </c>
      <c r="G76" s="892"/>
    </row>
    <row r="77" spans="1:12" ht="6.95" customHeight="1" x14ac:dyDescent="0.2">
      <c r="A77" s="554"/>
      <c r="B77" s="554"/>
      <c r="C77" s="554"/>
      <c r="D77" s="554"/>
      <c r="E77" s="555"/>
      <c r="F77" s="517"/>
      <c r="G77" s="517"/>
    </row>
    <row r="78" spans="1:12" ht="13.5" customHeight="1" x14ac:dyDescent="0.2">
      <c r="A78" s="891" t="s">
        <v>691</v>
      </c>
      <c r="B78" s="891"/>
      <c r="C78" s="891"/>
      <c r="D78" s="891"/>
      <c r="E78" s="891"/>
      <c r="F78" s="893">
        <f>(F76-0.15)*D31</f>
        <v>-45375.945</v>
      </c>
      <c r="G78" s="893"/>
      <c r="I78" s="920"/>
      <c r="J78" s="920"/>
      <c r="K78" s="920"/>
      <c r="L78" s="920"/>
    </row>
    <row r="79" spans="1:12" ht="6.95" customHeight="1" x14ac:dyDescent="0.2">
      <c r="A79" s="475"/>
      <c r="B79" s="475"/>
      <c r="C79" s="475"/>
      <c r="D79" s="475"/>
      <c r="E79" s="555"/>
      <c r="F79" s="552"/>
      <c r="G79" s="552"/>
    </row>
    <row r="80" spans="1:12" ht="13.5" customHeight="1" x14ac:dyDescent="0.2">
      <c r="A80" s="894" t="s">
        <v>692</v>
      </c>
      <c r="B80" s="894"/>
      <c r="C80" s="880" t="s">
        <v>693</v>
      </c>
      <c r="D80" s="894" t="s">
        <v>694</v>
      </c>
      <c r="E80" s="894" t="s">
        <v>695</v>
      </c>
      <c r="F80" s="894" t="s">
        <v>696</v>
      </c>
      <c r="G80" s="880" t="s">
        <v>697</v>
      </c>
    </row>
    <row r="81" spans="1:7" ht="20.25" customHeight="1" x14ac:dyDescent="0.2">
      <c r="A81" s="894"/>
      <c r="B81" s="894"/>
      <c r="C81" s="880"/>
      <c r="D81" s="894"/>
      <c r="E81" s="894"/>
      <c r="F81" s="894"/>
      <c r="G81" s="880"/>
    </row>
    <row r="82" spans="1:7" s="1" customFormat="1" ht="15" customHeight="1" x14ac:dyDescent="0.2">
      <c r="A82" s="890" t="s">
        <v>698</v>
      </c>
      <c r="B82" s="890"/>
      <c r="C82" s="476"/>
      <c r="D82" s="477"/>
      <c r="E82" s="478"/>
      <c r="F82" s="479"/>
      <c r="G82" s="480"/>
    </row>
    <row r="83" spans="1:7" s="1" customFormat="1" ht="12.75" customHeight="1" x14ac:dyDescent="0.2">
      <c r="A83" s="888" t="s">
        <v>699</v>
      </c>
      <c r="B83" s="888"/>
      <c r="C83" s="481"/>
      <c r="D83" s="482"/>
      <c r="E83" s="426"/>
      <c r="F83" s="483"/>
      <c r="G83" s="484"/>
    </row>
    <row r="84" spans="1:7" s="1" customFormat="1" ht="12.75" customHeight="1" x14ac:dyDescent="0.2">
      <c r="A84" s="888" t="s">
        <v>700</v>
      </c>
      <c r="B84" s="888"/>
      <c r="C84" s="481"/>
      <c r="D84" s="482"/>
      <c r="E84" s="426"/>
      <c r="F84" s="483"/>
      <c r="G84" s="484"/>
    </row>
    <row r="85" spans="1:7" s="1" customFormat="1" ht="12.75" customHeight="1" x14ac:dyDescent="0.2">
      <c r="A85" s="888" t="s">
        <v>701</v>
      </c>
      <c r="B85" s="888"/>
      <c r="C85" s="481"/>
      <c r="D85" s="482"/>
      <c r="E85" s="426"/>
      <c r="F85" s="483"/>
      <c r="G85" s="484"/>
    </row>
    <row r="86" spans="1:7" s="1" customFormat="1" ht="12.75" customHeight="1" x14ac:dyDescent="0.2">
      <c r="A86" s="888" t="s">
        <v>702</v>
      </c>
      <c r="B86" s="888"/>
      <c r="C86" s="481"/>
      <c r="D86" s="482"/>
      <c r="E86" s="426"/>
      <c r="F86" s="483"/>
      <c r="G86" s="484"/>
    </row>
    <row r="87" spans="1:7" s="1" customFormat="1" ht="12.75" customHeight="1" x14ac:dyDescent="0.2">
      <c r="A87" s="888" t="s">
        <v>703</v>
      </c>
      <c r="B87" s="888"/>
      <c r="C87" s="481"/>
      <c r="D87" s="482"/>
      <c r="E87" s="426"/>
      <c r="F87" s="483"/>
      <c r="G87" s="484"/>
    </row>
    <row r="88" spans="1:7" s="1" customFormat="1" ht="12.75" customHeight="1" x14ac:dyDescent="0.2">
      <c r="A88" s="888" t="s">
        <v>704</v>
      </c>
      <c r="B88" s="888"/>
      <c r="C88" s="481"/>
      <c r="D88" s="482"/>
      <c r="E88" s="426"/>
      <c r="F88" s="483"/>
      <c r="G88" s="484"/>
    </row>
    <row r="89" spans="1:7" s="1" customFormat="1" ht="12.75" customHeight="1" x14ac:dyDescent="0.2">
      <c r="A89" s="888" t="s">
        <v>705</v>
      </c>
      <c r="B89" s="888"/>
      <c r="C89" s="481"/>
      <c r="D89" s="482"/>
      <c r="E89" s="426"/>
      <c r="F89" s="483"/>
      <c r="G89" s="484"/>
    </row>
    <row r="90" spans="1:7" s="1" customFormat="1" ht="12.75" customHeight="1" x14ac:dyDescent="0.2">
      <c r="A90" s="888" t="s">
        <v>706</v>
      </c>
      <c r="B90" s="888"/>
      <c r="C90" s="481"/>
      <c r="D90" s="482"/>
      <c r="E90" s="426"/>
      <c r="F90" s="483"/>
      <c r="G90" s="484"/>
    </row>
    <row r="91" spans="1:7" s="1" customFormat="1" ht="12.75" customHeight="1" x14ac:dyDescent="0.2">
      <c r="A91" s="888" t="s">
        <v>707</v>
      </c>
      <c r="B91" s="888"/>
      <c r="C91" s="481"/>
      <c r="D91" s="482"/>
      <c r="E91" s="426"/>
      <c r="F91" s="483"/>
      <c r="G91" s="484"/>
    </row>
    <row r="92" spans="1:7" s="1" customFormat="1" ht="12.75" customHeight="1" x14ac:dyDescent="0.2">
      <c r="A92" s="888" t="s">
        <v>708</v>
      </c>
      <c r="B92" s="888"/>
      <c r="C92" s="481"/>
      <c r="D92" s="482"/>
      <c r="E92" s="485"/>
      <c r="F92" s="486"/>
      <c r="G92" s="484"/>
    </row>
    <row r="93" spans="1:7" s="1" customFormat="1" ht="14.25" customHeight="1" x14ac:dyDescent="0.2">
      <c r="A93" s="889" t="s">
        <v>709</v>
      </c>
      <c r="B93" s="889"/>
      <c r="C93" s="487">
        <f>SUM(C82:C92)</f>
        <v>0</v>
      </c>
      <c r="D93" s="487">
        <f>SUM(D82:D92)</f>
        <v>0</v>
      </c>
      <c r="E93" s="487">
        <f>SUM(E82:E92)</f>
        <v>0</v>
      </c>
      <c r="F93" s="487">
        <f>SUM(F82:F92)</f>
        <v>0</v>
      </c>
      <c r="G93" s="488">
        <f>SUM(G82:G92)</f>
        <v>0</v>
      </c>
    </row>
    <row r="94" spans="1:7" ht="6.95" customHeight="1" x14ac:dyDescent="0.2">
      <c r="A94" s="556"/>
      <c r="B94" s="530"/>
      <c r="C94" s="518"/>
      <c r="D94" s="530"/>
      <c r="E94" s="530"/>
      <c r="F94" s="517"/>
      <c r="G94" s="517"/>
    </row>
    <row r="95" spans="1:7" ht="12.75" customHeight="1" x14ac:dyDescent="0.2">
      <c r="A95" s="919" t="s">
        <v>710</v>
      </c>
      <c r="B95" s="919"/>
      <c r="C95" s="880" t="s">
        <v>769</v>
      </c>
      <c r="D95" s="880"/>
      <c r="E95" s="880"/>
      <c r="F95" s="880"/>
      <c r="G95" s="880"/>
    </row>
    <row r="96" spans="1:7" ht="15.75" customHeight="1" x14ac:dyDescent="0.2">
      <c r="A96" s="919"/>
      <c r="B96" s="919"/>
      <c r="C96" s="880"/>
      <c r="D96" s="880"/>
      <c r="E96" s="880"/>
      <c r="F96" s="880"/>
      <c r="G96" s="880"/>
    </row>
    <row r="97" spans="1:7" ht="14.25" customHeight="1" x14ac:dyDescent="0.2">
      <c r="A97" s="919"/>
      <c r="B97" s="919"/>
      <c r="C97" s="883" t="s">
        <v>712</v>
      </c>
      <c r="D97" s="879" t="s">
        <v>713</v>
      </c>
      <c r="E97" s="879"/>
      <c r="F97" s="879" t="s">
        <v>714</v>
      </c>
      <c r="G97" s="879"/>
    </row>
    <row r="98" spans="1:7" ht="13.5" customHeight="1" x14ac:dyDescent="0.2">
      <c r="A98" s="492" t="s">
        <v>715</v>
      </c>
      <c r="B98" s="492"/>
      <c r="C98" s="883"/>
      <c r="D98" s="879"/>
      <c r="E98" s="879"/>
      <c r="F98" s="879"/>
      <c r="G98" s="879"/>
    </row>
    <row r="99" spans="1:7" ht="12" customHeight="1" x14ac:dyDescent="0.2">
      <c r="A99" s="493"/>
      <c r="B99" s="493"/>
      <c r="C99" s="494"/>
      <c r="D99" s="875" t="s">
        <v>716</v>
      </c>
      <c r="E99" s="875"/>
      <c r="F99" s="918"/>
      <c r="G99" s="918"/>
    </row>
    <row r="100" spans="1:7" s="1" customFormat="1" ht="13.5" customHeight="1" x14ac:dyDescent="0.2">
      <c r="A100" s="877" t="s">
        <v>717</v>
      </c>
      <c r="B100" s="877"/>
      <c r="C100" s="496"/>
      <c r="D100" s="886"/>
      <c r="E100" s="886"/>
      <c r="F100" s="886"/>
      <c r="G100" s="886"/>
    </row>
    <row r="101" spans="1:7" s="1" customFormat="1" ht="13.5" customHeight="1" x14ac:dyDescent="0.2">
      <c r="A101" s="873" t="s">
        <v>718</v>
      </c>
      <c r="B101" s="873"/>
      <c r="C101" s="497"/>
      <c r="D101" s="884"/>
      <c r="E101" s="884"/>
      <c r="F101" s="884"/>
      <c r="G101" s="884"/>
    </row>
    <row r="102" spans="1:7" s="1" customFormat="1" ht="13.5" customHeight="1" x14ac:dyDescent="0.2">
      <c r="A102" s="873" t="s">
        <v>719</v>
      </c>
      <c r="B102" s="873"/>
      <c r="C102" s="497"/>
      <c r="D102" s="884"/>
      <c r="E102" s="884"/>
      <c r="F102" s="884"/>
      <c r="G102" s="884"/>
    </row>
    <row r="103" spans="1:7" s="1" customFormat="1" ht="13.5" customHeight="1" x14ac:dyDescent="0.2">
      <c r="A103" s="873" t="s">
        <v>720</v>
      </c>
      <c r="B103" s="873"/>
      <c r="C103" s="497"/>
      <c r="D103" s="884"/>
      <c r="E103" s="884"/>
      <c r="F103" s="884"/>
      <c r="G103" s="884"/>
    </row>
    <row r="104" spans="1:7" s="1" customFormat="1" ht="13.5" customHeight="1" x14ac:dyDescent="0.2">
      <c r="A104" s="873" t="s">
        <v>721</v>
      </c>
      <c r="B104" s="873"/>
      <c r="C104" s="497"/>
      <c r="D104" s="884"/>
      <c r="E104" s="884"/>
      <c r="F104" s="884"/>
      <c r="G104" s="884"/>
    </row>
    <row r="105" spans="1:7" s="1" customFormat="1" ht="13.5" customHeight="1" x14ac:dyDescent="0.2">
      <c r="A105" s="873" t="s">
        <v>722</v>
      </c>
      <c r="B105" s="873"/>
      <c r="C105" s="497"/>
      <c r="D105" s="884"/>
      <c r="E105" s="884"/>
      <c r="F105" s="884"/>
      <c r="G105" s="884"/>
    </row>
    <row r="106" spans="1:7" s="1" customFormat="1" ht="13.5" customHeight="1" x14ac:dyDescent="0.2">
      <c r="A106" s="873" t="s">
        <v>723</v>
      </c>
      <c r="B106" s="873"/>
      <c r="C106" s="497"/>
      <c r="D106" s="884"/>
      <c r="E106" s="884"/>
      <c r="F106" s="884"/>
      <c r="G106" s="884"/>
    </row>
    <row r="107" spans="1:7" s="1" customFormat="1" ht="13.5" customHeight="1" x14ac:dyDescent="0.2">
      <c r="A107" s="873" t="s">
        <v>724</v>
      </c>
      <c r="B107" s="873"/>
      <c r="C107" s="497"/>
      <c r="D107" s="884"/>
      <c r="E107" s="884"/>
      <c r="F107" s="884"/>
      <c r="G107" s="884"/>
    </row>
    <row r="108" spans="1:7" s="1" customFormat="1" ht="13.5" customHeight="1" x14ac:dyDescent="0.2">
      <c r="A108" s="873" t="s">
        <v>725</v>
      </c>
      <c r="B108" s="873"/>
      <c r="C108" s="497"/>
      <c r="D108" s="884"/>
      <c r="E108" s="884"/>
      <c r="F108" s="884"/>
      <c r="G108" s="884"/>
    </row>
    <row r="109" spans="1:7" s="1" customFormat="1" ht="13.5" customHeight="1" x14ac:dyDescent="0.2">
      <c r="A109" s="873" t="s">
        <v>726</v>
      </c>
      <c r="B109" s="873"/>
      <c r="C109" s="497"/>
      <c r="D109" s="884"/>
      <c r="E109" s="884"/>
      <c r="F109" s="884"/>
      <c r="G109" s="884"/>
    </row>
    <row r="110" spans="1:7" s="1" customFormat="1" ht="13.5" customHeight="1" x14ac:dyDescent="0.2">
      <c r="A110" s="873" t="s">
        <v>727</v>
      </c>
      <c r="B110" s="873"/>
      <c r="C110" s="497"/>
      <c r="D110" s="884"/>
      <c r="E110" s="884"/>
      <c r="F110" s="884"/>
      <c r="G110" s="884"/>
    </row>
    <row r="111" spans="1:7" s="1" customFormat="1" ht="13.5" customHeight="1" x14ac:dyDescent="0.2">
      <c r="A111" s="885" t="s">
        <v>728</v>
      </c>
      <c r="B111" s="885"/>
      <c r="C111" s="498">
        <f>SUM(C100:C110)</f>
        <v>0</v>
      </c>
      <c r="D111" s="871">
        <f>SUM(D100:D110)</f>
        <v>0</v>
      </c>
      <c r="E111" s="871"/>
      <c r="F111" s="871">
        <f>SUM(F100:F110)</f>
        <v>0</v>
      </c>
      <c r="G111" s="871"/>
    </row>
    <row r="112" spans="1:7" ht="6.95" customHeight="1" x14ac:dyDescent="0.2">
      <c r="A112" s="530"/>
      <c r="B112" s="530"/>
      <c r="C112" s="530"/>
      <c r="D112" s="530"/>
      <c r="E112" s="530"/>
      <c r="F112" s="552"/>
      <c r="G112" s="517"/>
    </row>
    <row r="113" spans="1:7" ht="12.75" customHeight="1" x14ac:dyDescent="0.2">
      <c r="A113" s="879" t="s">
        <v>515</v>
      </c>
      <c r="B113" s="879"/>
      <c r="C113" s="880" t="s">
        <v>729</v>
      </c>
      <c r="D113" s="880"/>
      <c r="E113" s="880"/>
      <c r="F113" s="880"/>
      <c r="G113" s="880"/>
    </row>
    <row r="114" spans="1:7" ht="15.75" customHeight="1" x14ac:dyDescent="0.2">
      <c r="A114" s="881" t="s">
        <v>730</v>
      </c>
      <c r="B114" s="881"/>
      <c r="C114" s="880"/>
      <c r="D114" s="880"/>
      <c r="E114" s="880"/>
      <c r="F114" s="880"/>
      <c r="G114" s="880"/>
    </row>
    <row r="115" spans="1:7" ht="15" customHeight="1" x14ac:dyDescent="0.2">
      <c r="A115" s="882" t="s">
        <v>731</v>
      </c>
      <c r="B115" s="882"/>
      <c r="C115" s="883" t="s">
        <v>712</v>
      </c>
      <c r="D115" s="879" t="s">
        <v>713</v>
      </c>
      <c r="E115" s="879"/>
      <c r="F115" s="879" t="s">
        <v>714</v>
      </c>
      <c r="G115" s="879"/>
    </row>
    <row r="116" spans="1:7" ht="10.5" customHeight="1" x14ac:dyDescent="0.2">
      <c r="A116" s="881"/>
      <c r="B116" s="881"/>
      <c r="C116" s="883"/>
      <c r="D116" s="879"/>
      <c r="E116" s="879"/>
      <c r="F116" s="879"/>
      <c r="G116" s="879"/>
    </row>
    <row r="117" spans="1:7" ht="12" customHeight="1" x14ac:dyDescent="0.2">
      <c r="A117" s="493"/>
      <c r="B117" s="499"/>
      <c r="C117" s="494"/>
      <c r="D117" s="875" t="s">
        <v>732</v>
      </c>
      <c r="E117" s="875"/>
      <c r="F117" s="918"/>
      <c r="G117" s="918"/>
    </row>
    <row r="118" spans="1:7" s="1" customFormat="1" ht="14.85" customHeight="1" x14ac:dyDescent="0.2">
      <c r="A118" s="877" t="s">
        <v>733</v>
      </c>
      <c r="B118" s="877"/>
      <c r="C118" s="500"/>
      <c r="D118" s="878"/>
      <c r="E118" s="878"/>
      <c r="F118" s="878"/>
      <c r="G118" s="878"/>
    </row>
    <row r="119" spans="1:7" s="1" customFormat="1" ht="14.85" customHeight="1" x14ac:dyDescent="0.2">
      <c r="A119" s="873" t="s">
        <v>734</v>
      </c>
      <c r="B119" s="873"/>
      <c r="C119" s="501"/>
      <c r="D119" s="874"/>
      <c r="E119" s="874"/>
      <c r="F119" s="874"/>
      <c r="G119" s="874"/>
    </row>
    <row r="120" spans="1:7" s="1" customFormat="1" ht="14.85" customHeight="1" x14ac:dyDescent="0.2">
      <c r="A120" s="873" t="s">
        <v>735</v>
      </c>
      <c r="B120" s="873"/>
      <c r="C120" s="501"/>
      <c r="D120" s="874"/>
      <c r="E120" s="874"/>
      <c r="F120" s="874"/>
      <c r="G120" s="874"/>
    </row>
    <row r="121" spans="1:7" s="1" customFormat="1" ht="14.85" customHeight="1" x14ac:dyDescent="0.2">
      <c r="A121" s="873" t="s">
        <v>736</v>
      </c>
      <c r="B121" s="873"/>
      <c r="C121" s="501"/>
      <c r="D121" s="874"/>
      <c r="E121" s="874"/>
      <c r="F121" s="874"/>
      <c r="G121" s="874"/>
    </row>
    <row r="122" spans="1:7" s="1" customFormat="1" ht="14.85" customHeight="1" x14ac:dyDescent="0.2">
      <c r="A122" s="873" t="s">
        <v>737</v>
      </c>
      <c r="B122" s="873"/>
      <c r="C122" s="501"/>
      <c r="D122" s="874"/>
      <c r="E122" s="874"/>
      <c r="F122" s="874"/>
      <c r="G122" s="874"/>
    </row>
    <row r="123" spans="1:7" s="1" customFormat="1" ht="14.85" customHeight="1" x14ac:dyDescent="0.2">
      <c r="A123" s="873" t="s">
        <v>738</v>
      </c>
      <c r="B123" s="873"/>
      <c r="C123" s="501"/>
      <c r="D123" s="874"/>
      <c r="E123" s="874"/>
      <c r="F123" s="874"/>
      <c r="G123" s="874"/>
    </row>
    <row r="124" spans="1:7" s="1" customFormat="1" ht="14.85" customHeight="1" x14ac:dyDescent="0.2">
      <c r="A124" s="873" t="s">
        <v>739</v>
      </c>
      <c r="B124" s="873"/>
      <c r="C124" s="501"/>
      <c r="D124" s="874"/>
      <c r="E124" s="874"/>
      <c r="F124" s="874"/>
      <c r="G124" s="874"/>
    </row>
    <row r="125" spans="1:7" s="1" customFormat="1" ht="14.85" customHeight="1" x14ac:dyDescent="0.2">
      <c r="A125" s="873" t="s">
        <v>740</v>
      </c>
      <c r="B125" s="873"/>
      <c r="C125" s="501"/>
      <c r="D125" s="874"/>
      <c r="E125" s="874"/>
      <c r="F125" s="874"/>
      <c r="G125" s="874"/>
    </row>
    <row r="126" spans="1:7" s="1" customFormat="1" ht="14.85" customHeight="1" x14ac:dyDescent="0.2">
      <c r="A126" s="873" t="s">
        <v>741</v>
      </c>
      <c r="B126" s="873"/>
      <c r="C126" s="501"/>
      <c r="D126" s="874"/>
      <c r="E126" s="874"/>
      <c r="F126" s="874"/>
      <c r="G126" s="874"/>
    </row>
    <row r="127" spans="1:7" s="1" customFormat="1" ht="14.85" customHeight="1" x14ac:dyDescent="0.2">
      <c r="A127" s="873" t="s">
        <v>742</v>
      </c>
      <c r="B127" s="873"/>
      <c r="C127" s="501"/>
      <c r="D127" s="874"/>
      <c r="E127" s="874"/>
      <c r="F127" s="874"/>
      <c r="G127" s="874"/>
    </row>
    <row r="128" spans="1:7" s="1" customFormat="1" ht="12.75" customHeight="1" x14ac:dyDescent="0.2">
      <c r="A128" s="870" t="s">
        <v>743</v>
      </c>
      <c r="B128" s="870"/>
      <c r="C128" s="498">
        <f>SUM(C118:C127)</f>
        <v>0</v>
      </c>
      <c r="D128" s="871">
        <f>SUM(D118:D127)</f>
        <v>0</v>
      </c>
      <c r="E128" s="871"/>
      <c r="F128" s="871">
        <f>SUM(F118:F127)</f>
        <v>0</v>
      </c>
      <c r="G128" s="871"/>
    </row>
    <row r="129" spans="1:8" ht="6.95" customHeight="1" x14ac:dyDescent="0.2">
      <c r="A129" s="530"/>
      <c r="B129" s="542"/>
      <c r="C129" s="557"/>
      <c r="D129" s="530"/>
      <c r="E129" s="530"/>
      <c r="F129" s="517"/>
      <c r="G129" s="517"/>
    </row>
    <row r="130" spans="1:8" x14ac:dyDescent="0.2">
      <c r="A130" s="558" t="s">
        <v>665</v>
      </c>
      <c r="B130" s="523" t="s">
        <v>106</v>
      </c>
      <c r="C130" s="523" t="s">
        <v>106</v>
      </c>
      <c r="D130" s="915" t="s">
        <v>567</v>
      </c>
      <c r="E130" s="915"/>
      <c r="F130" s="915"/>
      <c r="G130" s="915"/>
      <c r="H130" s="533"/>
    </row>
    <row r="131" spans="1:8" ht="21.75" customHeight="1" x14ac:dyDescent="0.2">
      <c r="A131" s="536" t="s">
        <v>744</v>
      </c>
      <c r="B131" s="525" t="s">
        <v>27</v>
      </c>
      <c r="C131" s="525" t="s">
        <v>28</v>
      </c>
      <c r="D131" s="535" t="s">
        <v>763</v>
      </c>
      <c r="E131" s="916" t="s">
        <v>764</v>
      </c>
      <c r="F131" s="916"/>
      <c r="G131" s="491" t="s">
        <v>30</v>
      </c>
    </row>
    <row r="132" spans="1:8" ht="13.5" customHeight="1" x14ac:dyDescent="0.2">
      <c r="A132" s="559"/>
      <c r="B132" s="527"/>
      <c r="C132" s="529"/>
      <c r="D132" s="529" t="s">
        <v>571</v>
      </c>
      <c r="E132" s="917" t="s">
        <v>115</v>
      </c>
      <c r="F132" s="917"/>
      <c r="G132" s="537" t="s">
        <v>765</v>
      </c>
    </row>
    <row r="133" spans="1:8" x14ac:dyDescent="0.2">
      <c r="A133" s="530" t="s">
        <v>749</v>
      </c>
      <c r="B133" s="426">
        <v>1330300</v>
      </c>
      <c r="C133" s="426">
        <v>1716642.68</v>
      </c>
      <c r="D133" s="485">
        <v>148204.03</v>
      </c>
      <c r="E133" s="914"/>
      <c r="F133" s="914"/>
      <c r="G133" s="447">
        <f t="shared" ref="G133:G140" si="4">IF(C133="",0,IF(C133=0,0,(D133+E133)/C133))</f>
        <v>8.6333650984373761E-2</v>
      </c>
    </row>
    <row r="134" spans="1:8" x14ac:dyDescent="0.2">
      <c r="A134" s="530" t="s">
        <v>750</v>
      </c>
      <c r="B134" s="426">
        <v>1310300</v>
      </c>
      <c r="C134" s="426">
        <v>2533121.3199999998</v>
      </c>
      <c r="D134" s="485">
        <v>437537.9</v>
      </c>
      <c r="E134" s="914"/>
      <c r="F134" s="914"/>
      <c r="G134" s="447">
        <f t="shared" si="4"/>
        <v>0.17272678436104277</v>
      </c>
    </row>
    <row r="135" spans="1:8" x14ac:dyDescent="0.2">
      <c r="A135" s="530" t="s">
        <v>751</v>
      </c>
      <c r="B135" s="426"/>
      <c r="C135" s="426"/>
      <c r="D135" s="485"/>
      <c r="E135" s="914"/>
      <c r="F135" s="914"/>
      <c r="G135" s="447">
        <f t="shared" si="4"/>
        <v>0</v>
      </c>
    </row>
    <row r="136" spans="1:8" x14ac:dyDescent="0.2">
      <c r="A136" s="530" t="s">
        <v>752</v>
      </c>
      <c r="B136" s="426">
        <v>137100</v>
      </c>
      <c r="C136" s="426">
        <v>137100</v>
      </c>
      <c r="D136" s="485"/>
      <c r="E136" s="914"/>
      <c r="F136" s="914"/>
      <c r="G136" s="447">
        <f t="shared" si="4"/>
        <v>0</v>
      </c>
    </row>
    <row r="137" spans="1:8" x14ac:dyDescent="0.2">
      <c r="A137" s="530" t="s">
        <v>753</v>
      </c>
      <c r="B137" s="426">
        <v>142900</v>
      </c>
      <c r="C137" s="426">
        <v>142900</v>
      </c>
      <c r="D137" s="485"/>
      <c r="E137" s="914"/>
      <c r="F137" s="914"/>
      <c r="G137" s="447">
        <f t="shared" si="4"/>
        <v>0</v>
      </c>
    </row>
    <row r="138" spans="1:8" x14ac:dyDescent="0.2">
      <c r="A138" s="530" t="s">
        <v>754</v>
      </c>
      <c r="B138" s="426"/>
      <c r="C138" s="426"/>
      <c r="D138" s="485"/>
      <c r="E138" s="914"/>
      <c r="F138" s="914"/>
      <c r="G138" s="447">
        <f t="shared" si="4"/>
        <v>0</v>
      </c>
    </row>
    <row r="139" spans="1:8" x14ac:dyDescent="0.2">
      <c r="A139" s="557" t="s">
        <v>755</v>
      </c>
      <c r="B139" s="506">
        <v>1069400</v>
      </c>
      <c r="C139" s="506">
        <v>1069400</v>
      </c>
      <c r="D139" s="485"/>
      <c r="E139" s="914"/>
      <c r="F139" s="914"/>
      <c r="G139" s="447">
        <f t="shared" si="4"/>
        <v>0</v>
      </c>
    </row>
    <row r="140" spans="1:8" x14ac:dyDescent="0.2">
      <c r="A140" s="532" t="s">
        <v>183</v>
      </c>
      <c r="B140" s="428">
        <f>SUM(B133:B139)</f>
        <v>3990000</v>
      </c>
      <c r="C140" s="428">
        <f>SUM(C133:C139)</f>
        <v>5599164</v>
      </c>
      <c r="D140" s="428">
        <f>SUM(D133:D139)</f>
        <v>585741.93000000005</v>
      </c>
      <c r="E140" s="900">
        <f>SUM(E133:E139)</f>
        <v>0</v>
      </c>
      <c r="F140" s="900"/>
      <c r="G140" s="464">
        <f t="shared" si="4"/>
        <v>0.10461239034970221</v>
      </c>
    </row>
    <row r="141" spans="1:8" x14ac:dyDescent="0.2">
      <c r="A141" s="560" t="s">
        <v>139</v>
      </c>
      <c r="B141" s="561"/>
      <c r="C141" s="561"/>
      <c r="D141" s="562"/>
      <c r="E141" s="562"/>
      <c r="F141" s="563"/>
      <c r="G141" s="563"/>
    </row>
    <row r="142" spans="1:8" s="566" customFormat="1" x14ac:dyDescent="0.2">
      <c r="A142" s="530" t="s">
        <v>756</v>
      </c>
      <c r="B142" s="564"/>
      <c r="C142" s="564"/>
      <c r="D142" s="564"/>
      <c r="E142" s="564"/>
      <c r="F142" s="565"/>
      <c r="G142" s="565"/>
    </row>
    <row r="143" spans="1:8" x14ac:dyDescent="0.2">
      <c r="A143" s="567" t="s">
        <v>757</v>
      </c>
      <c r="B143" s="530"/>
      <c r="C143" s="530"/>
      <c r="D143" s="530"/>
      <c r="E143" s="530"/>
      <c r="F143" s="552"/>
      <c r="G143" s="552"/>
    </row>
    <row r="144" spans="1:8" x14ac:dyDescent="0.2">
      <c r="A144" s="567" t="s">
        <v>758</v>
      </c>
      <c r="B144" s="530"/>
      <c r="C144" s="530"/>
      <c r="D144" s="530"/>
      <c r="E144" s="530"/>
      <c r="F144" s="552"/>
      <c r="G144" s="552"/>
    </row>
    <row r="145" spans="1:7" x14ac:dyDescent="0.2">
      <c r="A145" s="568" t="s">
        <v>759</v>
      </c>
      <c r="B145" s="516"/>
      <c r="C145" s="516"/>
      <c r="D145" s="530"/>
      <c r="E145" s="530"/>
      <c r="F145" s="552"/>
      <c r="G145" s="552"/>
    </row>
  </sheetData>
  <sheetProtection password="DA51" sheet="1" selectLockedCells="1"/>
  <mergeCells count="224">
    <mergeCell ref="A1:G1"/>
    <mergeCell ref="A3:E3"/>
    <mergeCell ref="A4:E4"/>
    <mergeCell ref="A5:E5"/>
    <mergeCell ref="A6:E6"/>
    <mergeCell ref="A7:E7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D46:G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A58:B58"/>
    <mergeCell ref="A59:A61"/>
    <mergeCell ref="D59:G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A74:E74"/>
    <mergeCell ref="F74:G74"/>
    <mergeCell ref="A76:E76"/>
    <mergeCell ref="F76:G76"/>
    <mergeCell ref="A78:E78"/>
    <mergeCell ref="F78:G78"/>
    <mergeCell ref="I78:L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7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A124:B124"/>
    <mergeCell ref="D124:E124"/>
    <mergeCell ref="F124:G124"/>
    <mergeCell ref="A125:B125"/>
    <mergeCell ref="D125:E125"/>
    <mergeCell ref="F125:G125"/>
    <mergeCell ref="A126:B126"/>
    <mergeCell ref="D126:E126"/>
    <mergeCell ref="F126:G126"/>
    <mergeCell ref="A127:B127"/>
    <mergeCell ref="D127:E127"/>
    <mergeCell ref="F127:G127"/>
    <mergeCell ref="A128:B128"/>
    <mergeCell ref="D128:E128"/>
    <mergeCell ref="F128:G128"/>
    <mergeCell ref="D130:G130"/>
    <mergeCell ref="E131:F131"/>
    <mergeCell ref="E132:F132"/>
    <mergeCell ref="E139:F139"/>
    <mergeCell ref="E140:F140"/>
    <mergeCell ref="E133:F133"/>
    <mergeCell ref="E134:F134"/>
    <mergeCell ref="E135:F135"/>
    <mergeCell ref="E136:F136"/>
    <mergeCell ref="E137:F137"/>
    <mergeCell ref="E138:F138"/>
  </mergeCells>
  <printOptions horizontalCentered="1" verticalCentered="1"/>
  <pageMargins left="0.19652777777777777" right="0.19652777777777777" top="0.39374999999999999" bottom="0.19652777777777777" header="0.51180555555555551" footer="0.51180555555555551"/>
  <pageSetup paperSize="9" scale="90" firstPageNumber="0" orientation="landscape" horizontalDpi="300" verticalDpi="300"/>
  <headerFooter alignWithMargins="0"/>
  <rowBreaks count="3" manualBreakCount="3">
    <brk id="45" max="16383" man="1"/>
    <brk id="79" max="16383" man="1"/>
    <brk id="1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 enableFormatConditionsCalculation="0">
    <tabColor indexed="50"/>
  </sheetPr>
  <dimension ref="A1:G37"/>
  <sheetViews>
    <sheetView zoomScale="116" zoomScaleNormal="116" workbookViewId="0">
      <selection activeCell="A7" sqref="A7:G7"/>
    </sheetView>
  </sheetViews>
  <sheetFormatPr defaultColWidth="9" defaultRowHeight="15" customHeight="1" x14ac:dyDescent="0.2"/>
  <cols>
    <col min="1" max="1" width="75.7109375" style="1" customWidth="1"/>
    <col min="2" max="2" width="14.7109375" style="1" customWidth="1"/>
    <col min="3" max="3" width="8.28515625" style="1" customWidth="1"/>
    <col min="4" max="4" width="14.7109375" style="1" customWidth="1"/>
    <col min="5" max="5" width="11.42578125" style="1" customWidth="1"/>
    <col min="6" max="6" width="12.42578125" style="1" customWidth="1"/>
    <col min="7" max="7" width="11.28515625" style="1" customWidth="1"/>
    <col min="8" max="16384" width="9" style="1"/>
  </cols>
  <sheetData>
    <row r="1" spans="1:7" ht="15.75" customHeight="1" x14ac:dyDescent="0.2">
      <c r="A1" s="941" t="s">
        <v>770</v>
      </c>
      <c r="B1" s="941"/>
      <c r="C1" s="941"/>
      <c r="D1" s="941"/>
      <c r="E1" s="941"/>
      <c r="F1" s="941"/>
      <c r="G1" s="941"/>
    </row>
    <row r="2" spans="1:7" ht="6.95" customHeight="1" x14ac:dyDescent="0.2">
      <c r="A2" s="407"/>
      <c r="B2" s="407"/>
      <c r="C2" s="407"/>
      <c r="D2" s="407"/>
      <c r="E2" s="407"/>
      <c r="F2" s="441"/>
      <c r="G2" s="441"/>
    </row>
    <row r="3" spans="1:7" ht="12.75" customHeight="1" x14ac:dyDescent="0.2">
      <c r="A3" s="911" t="s">
        <v>937</v>
      </c>
      <c r="B3" s="911"/>
      <c r="C3" s="911"/>
      <c r="D3" s="911"/>
      <c r="E3" s="911"/>
      <c r="F3" s="911"/>
      <c r="G3" s="911"/>
    </row>
    <row r="4" spans="1:7" ht="12.75" customHeight="1" x14ac:dyDescent="0.2">
      <c r="A4" s="912" t="s">
        <v>19</v>
      </c>
      <c r="B4" s="912"/>
      <c r="C4" s="912"/>
      <c r="D4" s="912"/>
      <c r="E4" s="912"/>
      <c r="F4" s="912"/>
      <c r="G4" s="912"/>
    </row>
    <row r="5" spans="1:7" ht="12.75" customHeight="1" x14ac:dyDescent="0.2">
      <c r="A5" s="913" t="s">
        <v>631</v>
      </c>
      <c r="B5" s="913"/>
      <c r="C5" s="913"/>
      <c r="D5" s="913"/>
      <c r="E5" s="913"/>
      <c r="F5" s="913"/>
      <c r="G5" s="913"/>
    </row>
    <row r="6" spans="1:7" ht="12.75" customHeight="1" x14ac:dyDescent="0.2">
      <c r="A6" s="912" t="s">
        <v>21</v>
      </c>
      <c r="B6" s="912"/>
      <c r="C6" s="912"/>
      <c r="D6" s="912"/>
      <c r="E6" s="912"/>
      <c r="F6" s="912"/>
      <c r="G6" s="912"/>
    </row>
    <row r="7" spans="1:7" ht="12.75" customHeight="1" x14ac:dyDescent="0.2">
      <c r="A7" s="911" t="s">
        <v>940</v>
      </c>
      <c r="B7" s="911"/>
      <c r="C7" s="911"/>
      <c r="D7" s="911"/>
      <c r="E7" s="911"/>
      <c r="F7" s="911"/>
      <c r="G7" s="911"/>
    </row>
    <row r="8" spans="1:7" ht="6.95" customHeight="1" x14ac:dyDescent="0.2">
      <c r="A8" s="407"/>
      <c r="B8" s="407"/>
      <c r="C8" s="407"/>
      <c r="D8" s="407"/>
      <c r="E8" s="407"/>
      <c r="F8" s="441"/>
      <c r="G8" s="441"/>
    </row>
    <row r="9" spans="1:7" ht="12.75" customHeight="1" x14ac:dyDescent="0.2">
      <c r="A9" s="436" t="s">
        <v>632</v>
      </c>
      <c r="B9" s="410"/>
      <c r="C9" s="410"/>
      <c r="D9" s="410"/>
      <c r="E9" s="441"/>
      <c r="F9" s="441"/>
      <c r="G9" s="411">
        <v>1</v>
      </c>
    </row>
    <row r="10" spans="1:7" ht="12.75" customHeight="1" x14ac:dyDescent="0.2">
      <c r="A10" s="939" t="s">
        <v>771</v>
      </c>
      <c r="B10" s="894" t="s">
        <v>772</v>
      </c>
      <c r="C10" s="894"/>
      <c r="D10" s="872" t="s">
        <v>108</v>
      </c>
      <c r="E10" s="872"/>
      <c r="F10" s="872" t="s">
        <v>109</v>
      </c>
      <c r="G10" s="872"/>
    </row>
    <row r="11" spans="1:7" ht="12.75" customHeight="1" x14ac:dyDescent="0.2">
      <c r="A11" s="939"/>
      <c r="B11" s="894"/>
      <c r="C11" s="894"/>
      <c r="D11" s="413" t="s">
        <v>31</v>
      </c>
      <c r="E11" s="442" t="s">
        <v>30</v>
      </c>
      <c r="F11" s="413" t="s">
        <v>31</v>
      </c>
      <c r="G11" s="442" t="s">
        <v>30</v>
      </c>
    </row>
    <row r="12" spans="1:7" ht="12.75" customHeight="1" x14ac:dyDescent="0.2">
      <c r="A12" s="443" t="s">
        <v>666</v>
      </c>
      <c r="B12" s="894"/>
      <c r="C12" s="894"/>
      <c r="D12" s="419" t="s">
        <v>33</v>
      </c>
      <c r="E12" s="444" t="s">
        <v>634</v>
      </c>
      <c r="F12" s="419" t="s">
        <v>35</v>
      </c>
      <c r="G12" s="444" t="s">
        <v>773</v>
      </c>
    </row>
    <row r="13" spans="1:7" ht="12.75" customHeight="1" x14ac:dyDescent="0.2">
      <c r="A13" s="445" t="s">
        <v>669</v>
      </c>
      <c r="B13" s="940">
        <f>SUM(B14:B16)</f>
        <v>0</v>
      </c>
      <c r="C13" s="940"/>
      <c r="D13" s="446">
        <f>SUM(D14:D16)</f>
        <v>0</v>
      </c>
      <c r="E13" s="569">
        <f t="shared" ref="E13:E21" si="0">IF($B13="",0,IF($B13=0,0,D13/$B13))</f>
        <v>0</v>
      </c>
      <c r="F13" s="446">
        <f>SUM(F14:F16)</f>
        <v>0</v>
      </c>
      <c r="G13" s="570">
        <f t="shared" ref="G13:G21" si="1">IF($B13="",0,IF($B13=0,0,F13/$B13))</f>
        <v>0</v>
      </c>
    </row>
    <row r="14" spans="1:7" ht="12.75" customHeight="1" x14ac:dyDescent="0.2">
      <c r="A14" s="431" t="s">
        <v>350</v>
      </c>
      <c r="B14" s="937"/>
      <c r="C14" s="937"/>
      <c r="D14" s="448"/>
      <c r="E14" s="571">
        <f t="shared" si="0"/>
        <v>0</v>
      </c>
      <c r="F14" s="448"/>
      <c r="G14" s="423">
        <f t="shared" si="1"/>
        <v>0</v>
      </c>
    </row>
    <row r="15" spans="1:7" ht="12.75" customHeight="1" x14ac:dyDescent="0.2">
      <c r="A15" s="431" t="s">
        <v>670</v>
      </c>
      <c r="B15" s="937"/>
      <c r="C15" s="937"/>
      <c r="D15" s="448"/>
      <c r="E15" s="571">
        <f t="shared" si="0"/>
        <v>0</v>
      </c>
      <c r="F15" s="448"/>
      <c r="G15" s="423">
        <f t="shared" si="1"/>
        <v>0</v>
      </c>
    </row>
    <row r="16" spans="1:7" ht="12.75" customHeight="1" x14ac:dyDescent="0.2">
      <c r="A16" s="431" t="s">
        <v>352</v>
      </c>
      <c r="B16" s="937"/>
      <c r="C16" s="937"/>
      <c r="D16" s="448"/>
      <c r="E16" s="571">
        <f t="shared" si="0"/>
        <v>0</v>
      </c>
      <c r="F16" s="448"/>
      <c r="G16" s="423">
        <f t="shared" si="1"/>
        <v>0</v>
      </c>
    </row>
    <row r="17" spans="1:7" ht="12.75" customHeight="1" x14ac:dyDescent="0.2">
      <c r="A17" s="431" t="s">
        <v>573</v>
      </c>
      <c r="B17" s="902">
        <f>SUM(B18:B20)</f>
        <v>0</v>
      </c>
      <c r="C17" s="902"/>
      <c r="D17" s="422">
        <f>SUM(D18:D20)</f>
        <v>0</v>
      </c>
      <c r="E17" s="571">
        <f t="shared" si="0"/>
        <v>0</v>
      </c>
      <c r="F17" s="422">
        <f>SUM(F18:F20)</f>
        <v>0</v>
      </c>
      <c r="G17" s="423">
        <f t="shared" si="1"/>
        <v>0</v>
      </c>
    </row>
    <row r="18" spans="1:7" ht="12.75" customHeight="1" x14ac:dyDescent="0.2">
      <c r="A18" s="407" t="s">
        <v>671</v>
      </c>
      <c r="B18" s="937"/>
      <c r="C18" s="937"/>
      <c r="D18" s="448"/>
      <c r="E18" s="571">
        <f t="shared" si="0"/>
        <v>0</v>
      </c>
      <c r="F18" s="448"/>
      <c r="G18" s="423">
        <f t="shared" si="1"/>
        <v>0</v>
      </c>
    </row>
    <row r="19" spans="1:7" ht="12.75" customHeight="1" x14ac:dyDescent="0.2">
      <c r="A19" s="407" t="s">
        <v>355</v>
      </c>
      <c r="B19" s="937"/>
      <c r="C19" s="937"/>
      <c r="D19" s="448"/>
      <c r="E19" s="571">
        <f t="shared" si="0"/>
        <v>0</v>
      </c>
      <c r="F19" s="448"/>
      <c r="G19" s="423">
        <f t="shared" si="1"/>
        <v>0</v>
      </c>
    </row>
    <row r="20" spans="1:7" ht="12.75" customHeight="1" x14ac:dyDescent="0.2">
      <c r="A20" s="407" t="s">
        <v>672</v>
      </c>
      <c r="B20" s="937"/>
      <c r="C20" s="937"/>
      <c r="D20" s="448"/>
      <c r="E20" s="572">
        <f t="shared" si="0"/>
        <v>0</v>
      </c>
      <c r="F20" s="448"/>
      <c r="G20" s="573">
        <f t="shared" si="1"/>
        <v>0</v>
      </c>
    </row>
    <row r="21" spans="1:7" ht="12.75" customHeight="1" x14ac:dyDescent="0.2">
      <c r="A21" s="449" t="s">
        <v>774</v>
      </c>
      <c r="B21" s="938">
        <f>+B17+B13</f>
        <v>0</v>
      </c>
      <c r="C21" s="938"/>
      <c r="D21" s="450">
        <f>+D17+D13</f>
        <v>0</v>
      </c>
      <c r="E21" s="574">
        <f t="shared" si="0"/>
        <v>0</v>
      </c>
      <c r="F21" s="450">
        <f>+F17+F13</f>
        <v>0</v>
      </c>
      <c r="G21" s="430">
        <f t="shared" si="1"/>
        <v>0</v>
      </c>
    </row>
    <row r="22" spans="1:7" ht="6.95" customHeight="1" x14ac:dyDescent="0.2">
      <c r="A22" s="896"/>
      <c r="B22" s="896"/>
      <c r="C22" s="431"/>
      <c r="D22" s="431"/>
      <c r="E22" s="431"/>
      <c r="F22" s="441"/>
      <c r="G22" s="441"/>
    </row>
    <row r="23" spans="1:7" ht="12.75" customHeight="1" x14ac:dyDescent="0.2">
      <c r="A23" s="897" t="s">
        <v>674</v>
      </c>
      <c r="B23" s="897"/>
      <c r="C23" s="897"/>
      <c r="D23" s="872" t="s">
        <v>108</v>
      </c>
      <c r="E23" s="872"/>
      <c r="F23" s="872" t="s">
        <v>109</v>
      </c>
      <c r="G23" s="872"/>
    </row>
    <row r="24" spans="1:7" ht="12.75" customHeight="1" x14ac:dyDescent="0.2">
      <c r="A24" s="897"/>
      <c r="B24" s="897"/>
      <c r="C24" s="897"/>
      <c r="D24" s="413" t="s">
        <v>31</v>
      </c>
      <c r="E24" s="442" t="s">
        <v>30</v>
      </c>
      <c r="F24" s="413" t="s">
        <v>31</v>
      </c>
      <c r="G24" s="442" t="s">
        <v>30</v>
      </c>
    </row>
    <row r="25" spans="1:7" ht="12.75" customHeight="1" x14ac:dyDescent="0.2">
      <c r="A25" s="897"/>
      <c r="B25" s="897"/>
      <c r="C25" s="897"/>
      <c r="D25" s="419" t="s">
        <v>112</v>
      </c>
      <c r="E25" s="444" t="s">
        <v>775</v>
      </c>
      <c r="F25" s="419" t="s">
        <v>571</v>
      </c>
      <c r="G25" s="444" t="s">
        <v>776</v>
      </c>
    </row>
    <row r="26" spans="1:7" ht="12.75" customHeight="1" x14ac:dyDescent="0.2">
      <c r="A26" s="456" t="s">
        <v>679</v>
      </c>
      <c r="B26" s="937"/>
      <c r="C26" s="937"/>
      <c r="D26" s="448"/>
      <c r="E26" s="539">
        <f t="shared" ref="E26:E35" si="2">IF(E$21="",0,IF(E$21=0,0,D26/E$21))</f>
        <v>0</v>
      </c>
      <c r="F26" s="448"/>
      <c r="G26" s="575">
        <f t="shared" ref="G26:G35" si="3">IF(G$21="",0,IF(G$21=0,0,F26/G$21))</f>
        <v>0</v>
      </c>
    </row>
    <row r="27" spans="1:7" ht="12.75" customHeight="1" x14ac:dyDescent="0.2">
      <c r="A27" s="456" t="s">
        <v>680</v>
      </c>
      <c r="B27" s="902">
        <f>SUM(B28:B30)</f>
        <v>0</v>
      </c>
      <c r="C27" s="902"/>
      <c r="D27" s="422">
        <f>SUM(D28:D30)</f>
        <v>0</v>
      </c>
      <c r="E27" s="539">
        <f t="shared" si="2"/>
        <v>0</v>
      </c>
      <c r="F27" s="422">
        <f>SUM(F28:F30)</f>
        <v>0</v>
      </c>
      <c r="G27" s="575">
        <f t="shared" si="3"/>
        <v>0</v>
      </c>
    </row>
    <row r="28" spans="1:7" ht="12.75" customHeight="1" x14ac:dyDescent="0.2">
      <c r="A28" s="436" t="s">
        <v>681</v>
      </c>
      <c r="B28" s="937"/>
      <c r="C28" s="937"/>
      <c r="D28" s="448"/>
      <c r="E28" s="539">
        <f t="shared" si="2"/>
        <v>0</v>
      </c>
      <c r="F28" s="448"/>
      <c r="G28" s="575">
        <f t="shared" si="3"/>
        <v>0</v>
      </c>
    </row>
    <row r="29" spans="1:7" ht="12.75" customHeight="1" x14ac:dyDescent="0.2">
      <c r="A29" s="436" t="s">
        <v>682</v>
      </c>
      <c r="B29" s="937"/>
      <c r="C29" s="937"/>
      <c r="D29" s="448"/>
      <c r="E29" s="539">
        <f t="shared" si="2"/>
        <v>0</v>
      </c>
      <c r="F29" s="448"/>
      <c r="G29" s="575">
        <f t="shared" si="3"/>
        <v>0</v>
      </c>
    </row>
    <row r="30" spans="1:7" ht="12.75" customHeight="1" x14ac:dyDescent="0.2">
      <c r="A30" s="433" t="s">
        <v>683</v>
      </c>
      <c r="B30" s="937"/>
      <c r="C30" s="937"/>
      <c r="D30" s="435"/>
      <c r="E30" s="539">
        <f t="shared" si="2"/>
        <v>0</v>
      </c>
      <c r="F30" s="435"/>
      <c r="G30" s="575">
        <f t="shared" si="3"/>
        <v>0</v>
      </c>
    </row>
    <row r="31" spans="1:7" ht="12.75" customHeight="1" x14ac:dyDescent="0.2">
      <c r="A31" s="456" t="s">
        <v>684</v>
      </c>
      <c r="B31" s="937"/>
      <c r="C31" s="937"/>
      <c r="D31" s="435"/>
      <c r="E31" s="539">
        <f t="shared" si="2"/>
        <v>0</v>
      </c>
      <c r="F31" s="435"/>
      <c r="G31" s="575">
        <f t="shared" si="3"/>
        <v>0</v>
      </c>
    </row>
    <row r="32" spans="1:7" ht="14.25" customHeight="1" x14ac:dyDescent="0.2">
      <c r="A32" s="460" t="s">
        <v>777</v>
      </c>
      <c r="B32" s="937"/>
      <c r="C32" s="937"/>
      <c r="D32" s="435"/>
      <c r="E32" s="539">
        <f t="shared" si="2"/>
        <v>0</v>
      </c>
      <c r="F32" s="435"/>
      <c r="G32" s="575">
        <f t="shared" si="3"/>
        <v>0</v>
      </c>
    </row>
    <row r="33" spans="1:7" ht="12.75" customHeight="1" x14ac:dyDescent="0.2">
      <c r="A33" s="459" t="s">
        <v>778</v>
      </c>
      <c r="B33" s="937"/>
      <c r="C33" s="937"/>
      <c r="D33" s="435"/>
      <c r="E33" s="539">
        <f t="shared" si="2"/>
        <v>0</v>
      </c>
      <c r="F33" s="435"/>
      <c r="G33" s="575">
        <f t="shared" si="3"/>
        <v>0</v>
      </c>
    </row>
    <row r="34" spans="1:7" ht="24" customHeight="1" x14ac:dyDescent="0.2">
      <c r="A34" s="576" t="s">
        <v>779</v>
      </c>
      <c r="B34" s="937"/>
      <c r="C34" s="937"/>
      <c r="D34" s="435"/>
      <c r="E34" s="539">
        <f t="shared" si="2"/>
        <v>0</v>
      </c>
      <c r="F34" s="435"/>
      <c r="G34" s="575">
        <f t="shared" si="3"/>
        <v>0</v>
      </c>
    </row>
    <row r="35" spans="1:7" ht="16.5" customHeight="1" x14ac:dyDescent="0.2">
      <c r="A35" s="462" t="s">
        <v>780</v>
      </c>
      <c r="B35" s="938">
        <f>+B26+B27+B31+B32+B33+B34</f>
        <v>0</v>
      </c>
      <c r="C35" s="938"/>
      <c r="D35" s="463">
        <f>+D26+D27+D31+D32+D33+D34</f>
        <v>0</v>
      </c>
      <c r="E35" s="541">
        <f t="shared" si="2"/>
        <v>0</v>
      </c>
      <c r="F35" s="463">
        <f>+F26+F27+F31+F32+F33+F34</f>
        <v>0</v>
      </c>
      <c r="G35" s="577">
        <f t="shared" si="3"/>
        <v>0</v>
      </c>
    </row>
    <row r="36" spans="1:7" ht="6.95" customHeight="1" x14ac:dyDescent="0.2">
      <c r="A36" s="465"/>
      <c r="B36" s="578"/>
      <c r="C36" s="465"/>
      <c r="D36" s="465"/>
      <c r="E36" s="465"/>
      <c r="F36" s="466"/>
      <c r="G36" s="467"/>
    </row>
    <row r="37" spans="1:7" ht="22.5" customHeight="1" x14ac:dyDescent="0.2">
      <c r="A37" s="554" t="s">
        <v>781</v>
      </c>
      <c r="B37" s="938">
        <f>+B21-B35</f>
        <v>0</v>
      </c>
      <c r="C37" s="938"/>
      <c r="D37" s="463">
        <f>+D21-D35</f>
        <v>0</v>
      </c>
      <c r="E37" s="579"/>
      <c r="F37" s="463">
        <f>+F21-F35</f>
        <v>0</v>
      </c>
      <c r="G37" s="580"/>
    </row>
  </sheetData>
  <sheetProtection password="DA51" sheet="1" selectLockedCells="1"/>
  <mergeCells count="34">
    <mergeCell ref="A1:G1"/>
    <mergeCell ref="A3:G3"/>
    <mergeCell ref="A4:G4"/>
    <mergeCell ref="A5:G5"/>
    <mergeCell ref="A6:G6"/>
    <mergeCell ref="A7:G7"/>
    <mergeCell ref="A10:A11"/>
    <mergeCell ref="B10:C12"/>
    <mergeCell ref="D10:E10"/>
    <mergeCell ref="F10:G10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B22"/>
    <mergeCell ref="A23:C25"/>
    <mergeCell ref="D23:E23"/>
    <mergeCell ref="F23:G23"/>
    <mergeCell ref="B26:C26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 enableFormatConditionsCalculation="0">
    <tabColor indexed="59"/>
  </sheetPr>
  <dimension ref="A1:G37"/>
  <sheetViews>
    <sheetView zoomScale="116" zoomScaleNormal="116" workbookViewId="0">
      <selection activeCell="A7" sqref="A7:G7"/>
    </sheetView>
  </sheetViews>
  <sheetFormatPr defaultColWidth="9" defaultRowHeight="15" customHeight="1" x14ac:dyDescent="0.2"/>
  <cols>
    <col min="1" max="1" width="75.7109375" style="1" customWidth="1"/>
    <col min="2" max="2" width="14.7109375" style="1" customWidth="1"/>
    <col min="3" max="3" width="8.28515625" style="1" customWidth="1"/>
    <col min="4" max="4" width="14.7109375" style="1" customWidth="1"/>
    <col min="5" max="5" width="11.42578125" style="1" customWidth="1"/>
    <col min="6" max="6" width="12.42578125" style="1" customWidth="1"/>
    <col min="7" max="7" width="11.28515625" style="1" customWidth="1"/>
    <col min="8" max="8" width="5.42578125" style="1" customWidth="1"/>
    <col min="9" max="9" width="8.7109375" style="1" customWidth="1"/>
    <col min="10" max="10" width="5.5703125" style="1" customWidth="1"/>
    <col min="11" max="11" width="8.140625" style="1" customWidth="1"/>
    <col min="12" max="12" width="10" style="1" customWidth="1"/>
    <col min="13" max="16384" width="9" style="1"/>
  </cols>
  <sheetData>
    <row r="1" spans="1:7" ht="15.75" customHeight="1" x14ac:dyDescent="0.2">
      <c r="A1" s="948" t="s">
        <v>782</v>
      </c>
      <c r="B1" s="948"/>
      <c r="C1" s="948"/>
      <c r="D1" s="948"/>
      <c r="E1" s="948"/>
      <c r="F1" s="948"/>
      <c r="G1" s="948"/>
    </row>
    <row r="2" spans="1:7" ht="6.95" customHeight="1" x14ac:dyDescent="0.2">
      <c r="A2" s="407"/>
      <c r="B2" s="407"/>
      <c r="C2" s="407"/>
      <c r="D2" s="407"/>
      <c r="E2" s="407"/>
      <c r="F2" s="441"/>
      <c r="G2" s="441"/>
    </row>
    <row r="3" spans="1:7" ht="12.75" customHeight="1" x14ac:dyDescent="0.2">
      <c r="A3" s="911" t="s">
        <v>937</v>
      </c>
      <c r="B3" s="911"/>
      <c r="C3" s="911"/>
      <c r="D3" s="911"/>
      <c r="E3" s="911"/>
      <c r="F3" s="911"/>
      <c r="G3" s="911"/>
    </row>
    <row r="4" spans="1:7" ht="12.75" customHeight="1" x14ac:dyDescent="0.2">
      <c r="A4" s="912" t="s">
        <v>19</v>
      </c>
      <c r="B4" s="912"/>
      <c r="C4" s="912"/>
      <c r="D4" s="912"/>
      <c r="E4" s="912"/>
      <c r="F4" s="912"/>
      <c r="G4" s="912"/>
    </row>
    <row r="5" spans="1:7" ht="12.75" customHeight="1" x14ac:dyDescent="0.2">
      <c r="A5" s="913" t="s">
        <v>631</v>
      </c>
      <c r="B5" s="913"/>
      <c r="C5" s="913"/>
      <c r="D5" s="913"/>
      <c r="E5" s="913"/>
      <c r="F5" s="913"/>
      <c r="G5" s="913"/>
    </row>
    <row r="6" spans="1:7" ht="12.75" customHeight="1" x14ac:dyDescent="0.2">
      <c r="A6" s="912" t="s">
        <v>21</v>
      </c>
      <c r="B6" s="912"/>
      <c r="C6" s="912"/>
      <c r="D6" s="912"/>
      <c r="E6" s="912"/>
      <c r="F6" s="912"/>
      <c r="G6" s="912"/>
    </row>
    <row r="7" spans="1:7" ht="12.75" customHeight="1" x14ac:dyDescent="0.2">
      <c r="A7" s="911" t="s">
        <v>940</v>
      </c>
      <c r="B7" s="911"/>
      <c r="C7" s="911"/>
      <c r="D7" s="911"/>
      <c r="E7" s="911"/>
      <c r="F7" s="911"/>
      <c r="G7" s="911"/>
    </row>
    <row r="8" spans="1:7" ht="6.95" customHeight="1" x14ac:dyDescent="0.2">
      <c r="A8" s="407"/>
      <c r="B8" s="407"/>
      <c r="C8" s="407"/>
      <c r="D8" s="407"/>
      <c r="E8" s="407"/>
      <c r="F8" s="408"/>
      <c r="G8" s="441"/>
    </row>
    <row r="9" spans="1:7" ht="12.75" customHeight="1" x14ac:dyDescent="0.2">
      <c r="A9" s="407" t="s">
        <v>632</v>
      </c>
      <c r="B9" s="410"/>
      <c r="C9" s="410"/>
      <c r="D9" s="410"/>
      <c r="E9" s="408"/>
      <c r="F9" s="408"/>
      <c r="G9" s="411">
        <v>1</v>
      </c>
    </row>
    <row r="10" spans="1:7" ht="12.75" customHeight="1" x14ac:dyDescent="0.2">
      <c r="A10" s="939" t="s">
        <v>771</v>
      </c>
      <c r="B10" s="883" t="s">
        <v>539</v>
      </c>
      <c r="C10" s="883"/>
      <c r="D10" s="872" t="s">
        <v>567</v>
      </c>
      <c r="E10" s="872"/>
      <c r="F10" s="872"/>
      <c r="G10" s="872"/>
    </row>
    <row r="11" spans="1:7" ht="21.75" customHeight="1" x14ac:dyDescent="0.2">
      <c r="A11" s="939"/>
      <c r="B11" s="883"/>
      <c r="C11" s="883"/>
      <c r="D11" s="490" t="s">
        <v>763</v>
      </c>
      <c r="E11" s="883" t="s">
        <v>764</v>
      </c>
      <c r="F11" s="883"/>
      <c r="G11" s="491" t="s">
        <v>30</v>
      </c>
    </row>
    <row r="12" spans="1:7" ht="12.75" customHeight="1" x14ac:dyDescent="0.2">
      <c r="A12" s="443" t="s">
        <v>666</v>
      </c>
      <c r="B12" s="947" t="s">
        <v>32</v>
      </c>
      <c r="C12" s="947"/>
      <c r="D12" s="419" t="s">
        <v>33</v>
      </c>
      <c r="E12" s="906" t="s">
        <v>35</v>
      </c>
      <c r="F12" s="906"/>
      <c r="G12" s="495" t="s">
        <v>783</v>
      </c>
    </row>
    <row r="13" spans="1:7" ht="12.75" customHeight="1" x14ac:dyDescent="0.2">
      <c r="A13" s="445" t="s">
        <v>669</v>
      </c>
      <c r="B13" s="940">
        <f>SUM(B14:B16)</f>
        <v>0</v>
      </c>
      <c r="C13" s="940"/>
      <c r="D13" s="446">
        <f>SUM(D14:D16)</f>
        <v>0</v>
      </c>
      <c r="E13" s="940">
        <f>SUM(E14:E16)</f>
        <v>0</v>
      </c>
      <c r="F13" s="940"/>
      <c r="G13" s="447">
        <f t="shared" ref="G13:G21" si="0">IF(B13="",0,IF(B13=0,0,(E13+D13)/B13))</f>
        <v>0</v>
      </c>
    </row>
    <row r="14" spans="1:7" ht="12.75" customHeight="1" x14ac:dyDescent="0.2">
      <c r="A14" s="431" t="s">
        <v>350</v>
      </c>
      <c r="B14" s="937"/>
      <c r="C14" s="937"/>
      <c r="D14" s="448"/>
      <c r="E14" s="937"/>
      <c r="F14" s="937"/>
      <c r="G14" s="447">
        <f t="shared" si="0"/>
        <v>0</v>
      </c>
    </row>
    <row r="15" spans="1:7" ht="12.75" customHeight="1" x14ac:dyDescent="0.2">
      <c r="A15" s="431" t="s">
        <v>670</v>
      </c>
      <c r="B15" s="937"/>
      <c r="C15" s="937"/>
      <c r="D15" s="448"/>
      <c r="E15" s="937"/>
      <c r="F15" s="937"/>
      <c r="G15" s="447">
        <f t="shared" si="0"/>
        <v>0</v>
      </c>
    </row>
    <row r="16" spans="1:7" ht="12.75" customHeight="1" x14ac:dyDescent="0.2">
      <c r="A16" s="431" t="s">
        <v>352</v>
      </c>
      <c r="B16" s="937"/>
      <c r="C16" s="937"/>
      <c r="D16" s="448"/>
      <c r="E16" s="937"/>
      <c r="F16" s="937"/>
      <c r="G16" s="447">
        <f t="shared" si="0"/>
        <v>0</v>
      </c>
    </row>
    <row r="17" spans="1:7" ht="12.75" customHeight="1" x14ac:dyDescent="0.2">
      <c r="A17" s="431" t="s">
        <v>573</v>
      </c>
      <c r="B17" s="902">
        <f>SUM(B18:B20)</f>
        <v>0</v>
      </c>
      <c r="C17" s="902"/>
      <c r="D17" s="422">
        <f>SUM(D18:D20)</f>
        <v>0</v>
      </c>
      <c r="E17" s="902">
        <f>SUM(E18:E20)</f>
        <v>0</v>
      </c>
      <c r="F17" s="902"/>
      <c r="G17" s="447">
        <f t="shared" si="0"/>
        <v>0</v>
      </c>
    </row>
    <row r="18" spans="1:7" ht="12.75" customHeight="1" x14ac:dyDescent="0.2">
      <c r="A18" s="407" t="s">
        <v>671</v>
      </c>
      <c r="B18" s="937"/>
      <c r="C18" s="937"/>
      <c r="D18" s="448"/>
      <c r="E18" s="937"/>
      <c r="F18" s="937"/>
      <c r="G18" s="447">
        <f t="shared" si="0"/>
        <v>0</v>
      </c>
    </row>
    <row r="19" spans="1:7" ht="12.75" customHeight="1" x14ac:dyDescent="0.2">
      <c r="A19" s="407" t="s">
        <v>355</v>
      </c>
      <c r="B19" s="937"/>
      <c r="C19" s="937"/>
      <c r="D19" s="448"/>
      <c r="E19" s="937"/>
      <c r="F19" s="937"/>
      <c r="G19" s="447">
        <f t="shared" si="0"/>
        <v>0</v>
      </c>
    </row>
    <row r="20" spans="1:7" ht="12.75" customHeight="1" x14ac:dyDescent="0.2">
      <c r="A20" s="407" t="s">
        <v>672</v>
      </c>
      <c r="B20" s="937"/>
      <c r="C20" s="937"/>
      <c r="D20" s="448"/>
      <c r="E20" s="937"/>
      <c r="F20" s="937"/>
      <c r="G20" s="447">
        <f t="shared" si="0"/>
        <v>0</v>
      </c>
    </row>
    <row r="21" spans="1:7" ht="12.75" customHeight="1" x14ac:dyDescent="0.2">
      <c r="A21" s="449" t="s">
        <v>774</v>
      </c>
      <c r="B21" s="938">
        <f>+B17+B13</f>
        <v>0</v>
      </c>
      <c r="C21" s="938"/>
      <c r="D21" s="450">
        <f>+D17+D13</f>
        <v>0</v>
      </c>
      <c r="E21" s="938">
        <f>+E17+E13</f>
        <v>0</v>
      </c>
      <c r="F21" s="938"/>
      <c r="G21" s="464">
        <f t="shared" si="0"/>
        <v>0</v>
      </c>
    </row>
    <row r="22" spans="1:7" ht="6.95" customHeight="1" x14ac:dyDescent="0.2">
      <c r="A22" s="896"/>
      <c r="B22" s="896"/>
      <c r="C22" s="431"/>
      <c r="D22" s="431"/>
      <c r="E22" s="431"/>
      <c r="F22" s="441"/>
      <c r="G22" s="441"/>
    </row>
    <row r="23" spans="1:7" ht="12.75" customHeight="1" x14ac:dyDescent="0.2">
      <c r="A23" s="897" t="s">
        <v>674</v>
      </c>
      <c r="B23" s="897"/>
      <c r="C23" s="897"/>
      <c r="D23" s="872" t="s">
        <v>567</v>
      </c>
      <c r="E23" s="872"/>
      <c r="F23" s="872"/>
      <c r="G23" s="872"/>
    </row>
    <row r="24" spans="1:7" ht="20.45" customHeight="1" x14ac:dyDescent="0.2">
      <c r="A24" s="897"/>
      <c r="B24" s="897"/>
      <c r="C24" s="897"/>
      <c r="D24" s="490" t="s">
        <v>763</v>
      </c>
      <c r="E24" s="883" t="s">
        <v>764</v>
      </c>
      <c r="F24" s="883"/>
      <c r="G24" s="491" t="s">
        <v>30</v>
      </c>
    </row>
    <row r="25" spans="1:7" ht="14.85" customHeight="1" x14ac:dyDescent="0.2">
      <c r="A25" s="897"/>
      <c r="B25" s="897"/>
      <c r="C25" s="897"/>
      <c r="D25" s="419" t="s">
        <v>112</v>
      </c>
      <c r="E25" s="906" t="s">
        <v>113</v>
      </c>
      <c r="F25" s="906"/>
      <c r="G25" s="495" t="s">
        <v>784</v>
      </c>
    </row>
    <row r="26" spans="1:7" ht="12.75" customHeight="1" x14ac:dyDescent="0.2">
      <c r="A26" s="945" t="s">
        <v>679</v>
      </c>
      <c r="B26" s="945"/>
      <c r="C26" s="945"/>
      <c r="D26" s="448"/>
      <c r="E26" s="937"/>
      <c r="F26" s="937"/>
      <c r="G26" s="447">
        <f t="shared" ref="G26:G35" si="1">IF((D$21+E$21)=0,0,(E26+D26)/(D$21+E$21))</f>
        <v>0</v>
      </c>
    </row>
    <row r="27" spans="1:7" ht="12.75" customHeight="1" x14ac:dyDescent="0.2">
      <c r="A27" s="945" t="s">
        <v>680</v>
      </c>
      <c r="B27" s="945"/>
      <c r="C27" s="945"/>
      <c r="D27" s="422">
        <f>SUM(D28:D30)</f>
        <v>0</v>
      </c>
      <c r="E27" s="902">
        <f>SUM(E28:E30)</f>
        <v>0</v>
      </c>
      <c r="F27" s="902"/>
      <c r="G27" s="447">
        <f t="shared" si="1"/>
        <v>0</v>
      </c>
    </row>
    <row r="28" spans="1:7" ht="12.75" customHeight="1" x14ac:dyDescent="0.2">
      <c r="A28" s="945" t="s">
        <v>681</v>
      </c>
      <c r="B28" s="945"/>
      <c r="C28" s="945"/>
      <c r="D28" s="448"/>
      <c r="E28" s="937"/>
      <c r="F28" s="937"/>
      <c r="G28" s="447">
        <f t="shared" si="1"/>
        <v>0</v>
      </c>
    </row>
    <row r="29" spans="1:7" ht="12.75" customHeight="1" x14ac:dyDescent="0.2">
      <c r="A29" s="945" t="s">
        <v>682</v>
      </c>
      <c r="B29" s="945"/>
      <c r="C29" s="945"/>
      <c r="D29" s="448"/>
      <c r="E29" s="937"/>
      <c r="F29" s="937"/>
      <c r="G29" s="447">
        <f t="shared" si="1"/>
        <v>0</v>
      </c>
    </row>
    <row r="30" spans="1:7" ht="12.75" customHeight="1" x14ac:dyDescent="0.2">
      <c r="A30" s="945" t="s">
        <v>683</v>
      </c>
      <c r="B30" s="945"/>
      <c r="C30" s="945"/>
      <c r="D30" s="435"/>
      <c r="E30" s="937"/>
      <c r="F30" s="937"/>
      <c r="G30" s="447">
        <f t="shared" si="1"/>
        <v>0</v>
      </c>
    </row>
    <row r="31" spans="1:7" ht="12.75" customHeight="1" x14ac:dyDescent="0.2">
      <c r="A31" s="945" t="s">
        <v>684</v>
      </c>
      <c r="B31" s="945"/>
      <c r="C31" s="945"/>
      <c r="D31" s="435"/>
      <c r="E31" s="937"/>
      <c r="F31" s="937"/>
      <c r="G31" s="447">
        <f t="shared" si="1"/>
        <v>0</v>
      </c>
    </row>
    <row r="32" spans="1:7" ht="14.25" customHeight="1" x14ac:dyDescent="0.2">
      <c r="A32" s="946" t="s">
        <v>777</v>
      </c>
      <c r="B32" s="946"/>
      <c r="C32" s="946"/>
      <c r="D32" s="435"/>
      <c r="E32" s="937"/>
      <c r="F32" s="937"/>
      <c r="G32" s="447">
        <f t="shared" si="1"/>
        <v>0</v>
      </c>
    </row>
    <row r="33" spans="1:7" ht="12.75" customHeight="1" x14ac:dyDescent="0.2">
      <c r="A33" s="942" t="s">
        <v>778</v>
      </c>
      <c r="B33" s="942"/>
      <c r="C33" s="942"/>
      <c r="D33" s="435"/>
      <c r="E33" s="937"/>
      <c r="F33" s="937"/>
      <c r="G33" s="447">
        <f t="shared" si="1"/>
        <v>0</v>
      </c>
    </row>
    <row r="34" spans="1:7" ht="24" customHeight="1" x14ac:dyDescent="0.2">
      <c r="A34" s="943" t="s">
        <v>779</v>
      </c>
      <c r="B34" s="943"/>
      <c r="C34" s="943"/>
      <c r="D34" s="435"/>
      <c r="E34" s="937"/>
      <c r="F34" s="937"/>
      <c r="G34" s="447">
        <f t="shared" si="1"/>
        <v>0</v>
      </c>
    </row>
    <row r="35" spans="1:7" ht="14.85" customHeight="1" x14ac:dyDescent="0.2">
      <c r="A35" s="944" t="s">
        <v>780</v>
      </c>
      <c r="B35" s="944"/>
      <c r="C35" s="944"/>
      <c r="D35" s="463">
        <f>+D26+D27+D31+D32+D33+D34</f>
        <v>0</v>
      </c>
      <c r="E35" s="938">
        <f>+E26+E27+E31+E32+E33+E34</f>
        <v>0</v>
      </c>
      <c r="F35" s="938"/>
      <c r="G35" s="464">
        <f t="shared" si="1"/>
        <v>0</v>
      </c>
    </row>
    <row r="36" spans="1:7" ht="6.95" customHeight="1" x14ac:dyDescent="0.2">
      <c r="A36" s="465"/>
      <c r="B36" s="578"/>
      <c r="C36" s="465"/>
      <c r="D36" s="581"/>
      <c r="E36" s="582"/>
      <c r="F36" s="581"/>
      <c r="G36" s="467"/>
    </row>
    <row r="37" spans="1:7" ht="14.85" customHeight="1" x14ac:dyDescent="0.2">
      <c r="A37" s="554" t="s">
        <v>781</v>
      </c>
      <c r="B37" s="583"/>
      <c r="C37" s="583"/>
      <c r="D37" s="463">
        <f>+D21-D35</f>
        <v>0</v>
      </c>
      <c r="E37" s="938">
        <f>+E21-E35</f>
        <v>0</v>
      </c>
      <c r="F37" s="938"/>
      <c r="G37" s="584"/>
    </row>
  </sheetData>
  <sheetProtection password="DA51" sheet="1" selectLockedCells="1"/>
  <mergeCells count="56">
    <mergeCell ref="A1:G1"/>
    <mergeCell ref="A3:G3"/>
    <mergeCell ref="A4:G4"/>
    <mergeCell ref="A5:G5"/>
    <mergeCell ref="A6:G6"/>
    <mergeCell ref="A7:G7"/>
    <mergeCell ref="A10:A11"/>
    <mergeCell ref="B10:C11"/>
    <mergeCell ref="D10:G10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A22:B22"/>
    <mergeCell ref="A23:C25"/>
    <mergeCell ref="D23:G23"/>
    <mergeCell ref="E24:F24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E37:F37"/>
    <mergeCell ref="A33:C33"/>
    <mergeCell ref="E33:F33"/>
    <mergeCell ref="A34:C34"/>
    <mergeCell ref="E34:F34"/>
    <mergeCell ref="A35:C35"/>
    <mergeCell ref="E35:F35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65536"/>
  <sheetViews>
    <sheetView zoomScale="116" zoomScaleNormal="116" workbookViewId="0">
      <selection activeCell="A7" sqref="A7:L7"/>
    </sheetView>
  </sheetViews>
  <sheetFormatPr defaultRowHeight="6.95" customHeight="1" x14ac:dyDescent="0.2"/>
  <cols>
    <col min="1" max="1" width="35.5703125" style="585" customWidth="1"/>
    <col min="2" max="12" width="9.140625" style="585"/>
    <col min="13" max="13" width="0" style="585" hidden="1" customWidth="1"/>
    <col min="14" max="246" width="9.140625" style="585"/>
    <col min="247" max="16384" width="9.140625" style="1"/>
  </cols>
  <sheetData>
    <row r="1" spans="1:13" ht="15.75" customHeight="1" x14ac:dyDescent="0.2">
      <c r="A1" s="966" t="s">
        <v>785</v>
      </c>
      <c r="B1" s="966"/>
      <c r="C1" s="966"/>
      <c r="D1" s="966"/>
      <c r="E1" s="966"/>
      <c r="F1" s="966"/>
      <c r="G1" s="966"/>
      <c r="H1" s="966"/>
      <c r="I1" s="966"/>
      <c r="J1" s="966"/>
      <c r="K1" s="966"/>
      <c r="L1" s="966"/>
    </row>
    <row r="3" spans="1:13" ht="11.25" customHeight="1" x14ac:dyDescent="0.2">
      <c r="A3" s="967" t="s">
        <v>937</v>
      </c>
      <c r="B3" s="967"/>
      <c r="C3" s="967"/>
      <c r="D3" s="967"/>
      <c r="E3" s="967"/>
      <c r="F3" s="967"/>
      <c r="G3" s="967"/>
      <c r="H3" s="967"/>
      <c r="I3" s="967"/>
      <c r="J3" s="967"/>
      <c r="K3" s="967"/>
      <c r="L3" s="967"/>
      <c r="M3" s="586"/>
    </row>
    <row r="4" spans="1:13" ht="11.25" customHeight="1" x14ac:dyDescent="0.2">
      <c r="A4" s="968" t="s">
        <v>19</v>
      </c>
      <c r="B4" s="968"/>
      <c r="C4" s="968"/>
      <c r="D4" s="968"/>
      <c r="E4" s="968"/>
      <c r="F4" s="968"/>
      <c r="G4" s="968"/>
      <c r="H4" s="968"/>
      <c r="I4" s="968"/>
      <c r="J4" s="968"/>
      <c r="K4" s="968"/>
      <c r="L4" s="968"/>
      <c r="M4" s="586"/>
    </row>
    <row r="5" spans="1:13" ht="11.25" customHeight="1" x14ac:dyDescent="0.2">
      <c r="A5" s="969" t="s">
        <v>786</v>
      </c>
      <c r="B5" s="969"/>
      <c r="C5" s="969"/>
      <c r="D5" s="969"/>
      <c r="E5" s="969"/>
      <c r="F5" s="969"/>
      <c r="G5" s="969"/>
      <c r="H5" s="969"/>
      <c r="I5" s="969"/>
      <c r="J5" s="969"/>
      <c r="K5" s="969"/>
      <c r="L5" s="969"/>
      <c r="M5" s="586"/>
    </row>
    <row r="6" spans="1:13" ht="11.25" customHeight="1" x14ac:dyDescent="0.2">
      <c r="A6" s="968" t="s">
        <v>21</v>
      </c>
      <c r="B6" s="968"/>
      <c r="C6" s="968"/>
      <c r="D6" s="968"/>
      <c r="E6" s="968"/>
      <c r="F6" s="968"/>
      <c r="G6" s="968"/>
      <c r="H6" s="968"/>
      <c r="I6" s="968"/>
      <c r="J6" s="968"/>
      <c r="K6" s="968"/>
      <c r="L6" s="968"/>
      <c r="M6" s="586"/>
    </row>
    <row r="7" spans="1:13" ht="11.25" customHeight="1" x14ac:dyDescent="0.2">
      <c r="A7" s="967" t="s">
        <v>940</v>
      </c>
      <c r="B7" s="967"/>
      <c r="C7" s="967"/>
      <c r="D7" s="967"/>
      <c r="E7" s="967"/>
      <c r="F7" s="967"/>
      <c r="G7" s="967"/>
      <c r="H7" s="967"/>
      <c r="I7" s="967"/>
      <c r="J7" s="967"/>
      <c r="K7" s="967"/>
      <c r="L7" s="967"/>
      <c r="M7" s="586"/>
    </row>
    <row r="8" spans="1:13" ht="6.95" customHeight="1" x14ac:dyDescent="0.2">
      <c r="A8" s="587"/>
      <c r="B8" s="587"/>
      <c r="C8" s="587"/>
      <c r="D8" s="587"/>
      <c r="E8" s="587"/>
      <c r="F8" s="587"/>
      <c r="G8" s="587"/>
      <c r="H8" s="587"/>
      <c r="I8" s="587"/>
      <c r="J8" s="587"/>
      <c r="K8" s="587"/>
      <c r="L8" s="587"/>
      <c r="M8" s="586"/>
    </row>
    <row r="9" spans="1:13" ht="11.25" customHeight="1" x14ac:dyDescent="0.2">
      <c r="A9" s="959" t="s">
        <v>787</v>
      </c>
      <c r="B9" s="959"/>
      <c r="C9" s="959"/>
      <c r="D9" s="959"/>
      <c r="E9" s="959"/>
      <c r="F9" s="959"/>
      <c r="G9" s="959"/>
      <c r="H9" s="959"/>
      <c r="I9" s="959"/>
      <c r="J9" s="959"/>
      <c r="K9" s="959"/>
      <c r="L9" s="589">
        <v>1</v>
      </c>
      <c r="M9" s="586"/>
    </row>
    <row r="10" spans="1:13" s="591" customFormat="1" ht="11.25" customHeight="1" x14ac:dyDescent="0.2">
      <c r="A10" s="960" t="s">
        <v>184</v>
      </c>
      <c r="B10" s="961" t="s">
        <v>788</v>
      </c>
      <c r="C10" s="961"/>
      <c r="D10" s="961"/>
      <c r="E10" s="859" t="s">
        <v>789</v>
      </c>
      <c r="F10" s="859"/>
      <c r="G10" s="859"/>
      <c r="H10" s="859"/>
      <c r="I10" s="859"/>
      <c r="J10" s="859"/>
      <c r="K10" s="962" t="s">
        <v>790</v>
      </c>
      <c r="L10" s="962"/>
      <c r="M10" s="406"/>
    </row>
    <row r="11" spans="1:13" s="591" customFormat="1" ht="11.25" customHeight="1" x14ac:dyDescent="0.2">
      <c r="A11" s="960"/>
      <c r="B11" s="961"/>
      <c r="C11" s="961"/>
      <c r="D11" s="961"/>
      <c r="E11" s="963" t="s">
        <v>187</v>
      </c>
      <c r="F11" s="963"/>
      <c r="G11" s="963"/>
      <c r="H11" s="963"/>
      <c r="I11" s="963"/>
      <c r="J11" s="963"/>
      <c r="K11" s="962"/>
      <c r="L11" s="962"/>
      <c r="M11" s="406"/>
    </row>
    <row r="12" spans="1:13" s="591" customFormat="1" ht="11.25" customHeight="1" x14ac:dyDescent="0.2">
      <c r="A12" s="960"/>
      <c r="B12" s="961"/>
      <c r="C12" s="961"/>
      <c r="D12" s="961"/>
      <c r="E12" s="960" t="s">
        <v>791</v>
      </c>
      <c r="F12" s="960"/>
      <c r="G12" s="960"/>
      <c r="H12" s="960" t="s">
        <v>792</v>
      </c>
      <c r="I12" s="960"/>
      <c r="J12" s="960"/>
      <c r="K12" s="962"/>
      <c r="L12" s="962"/>
      <c r="M12" s="406"/>
    </row>
    <row r="13" spans="1:13" s="591" customFormat="1" ht="11.25" customHeight="1" x14ac:dyDescent="0.2">
      <c r="A13" s="960"/>
      <c r="B13" s="964" t="s">
        <v>32</v>
      </c>
      <c r="C13" s="964"/>
      <c r="D13" s="964"/>
      <c r="E13" s="960"/>
      <c r="F13" s="960"/>
      <c r="G13" s="960"/>
      <c r="H13" s="965" t="s">
        <v>33</v>
      </c>
      <c r="I13" s="965"/>
      <c r="J13" s="965"/>
      <c r="K13" s="958" t="s">
        <v>793</v>
      </c>
      <c r="L13" s="958"/>
      <c r="M13" s="406"/>
    </row>
    <row r="14" spans="1:13" s="591" customFormat="1" ht="11.25" customHeight="1" x14ac:dyDescent="0.2">
      <c r="A14" s="592" t="s">
        <v>794</v>
      </c>
      <c r="B14" s="867">
        <f>SUM(B15:B17)</f>
        <v>0</v>
      </c>
      <c r="C14" s="867"/>
      <c r="D14" s="867"/>
      <c r="E14" s="867">
        <f>SUM(E15:E17)</f>
        <v>0</v>
      </c>
      <c r="F14" s="867"/>
      <c r="G14" s="867"/>
      <c r="H14" s="867">
        <f>SUM(H15:H17)</f>
        <v>0</v>
      </c>
      <c r="I14" s="867"/>
      <c r="J14" s="867"/>
      <c r="K14" s="953">
        <f>SUM(K15:K17)</f>
        <v>0</v>
      </c>
      <c r="L14" s="953"/>
      <c r="M14" s="406"/>
    </row>
    <row r="15" spans="1:13" s="591" customFormat="1" ht="11.25" customHeight="1" x14ac:dyDescent="0.2">
      <c r="A15" s="593" t="s">
        <v>795</v>
      </c>
      <c r="B15" s="954"/>
      <c r="C15" s="954"/>
      <c r="D15" s="954"/>
      <c r="E15" s="954"/>
      <c r="F15" s="954"/>
      <c r="G15" s="954"/>
      <c r="H15" s="954"/>
      <c r="I15" s="954"/>
      <c r="J15" s="954"/>
      <c r="K15" s="955">
        <f>+B15+H15</f>
        <v>0</v>
      </c>
      <c r="L15" s="955"/>
      <c r="M15" s="406"/>
    </row>
    <row r="16" spans="1:13" s="591" customFormat="1" ht="11.25" customHeight="1" x14ac:dyDescent="0.2">
      <c r="A16" s="593" t="s">
        <v>796</v>
      </c>
      <c r="B16" s="954"/>
      <c r="C16" s="954"/>
      <c r="D16" s="954"/>
      <c r="E16" s="954"/>
      <c r="F16" s="954"/>
      <c r="G16" s="954"/>
      <c r="H16" s="954"/>
      <c r="I16" s="954"/>
      <c r="J16" s="954"/>
      <c r="K16" s="955">
        <f>+B16+H16</f>
        <v>0</v>
      </c>
      <c r="L16" s="955"/>
      <c r="M16" s="406"/>
    </row>
    <row r="17" spans="1:13" s="591" customFormat="1" ht="11.25" customHeight="1" x14ac:dyDescent="0.2">
      <c r="A17" s="593" t="s">
        <v>797</v>
      </c>
      <c r="B17" s="954"/>
      <c r="C17" s="954"/>
      <c r="D17" s="954"/>
      <c r="E17" s="954"/>
      <c r="F17" s="954"/>
      <c r="G17" s="954"/>
      <c r="H17" s="954"/>
      <c r="I17" s="954"/>
      <c r="J17" s="954"/>
      <c r="K17" s="955">
        <f>+B17+H17</f>
        <v>0</v>
      </c>
      <c r="L17" s="955"/>
      <c r="M17" s="406"/>
    </row>
    <row r="18" spans="1:13" s="591" customFormat="1" ht="11.25" customHeight="1" x14ac:dyDescent="0.2">
      <c r="A18" s="592" t="s">
        <v>798</v>
      </c>
      <c r="B18" s="867">
        <f>SUM(B19:B21)</f>
        <v>0</v>
      </c>
      <c r="C18" s="867"/>
      <c r="D18" s="867"/>
      <c r="E18" s="867">
        <f>SUM(E19:E21)</f>
        <v>0</v>
      </c>
      <c r="F18" s="867"/>
      <c r="G18" s="867"/>
      <c r="H18" s="867">
        <f>SUM(H19:H21)</f>
        <v>0</v>
      </c>
      <c r="I18" s="867"/>
      <c r="J18" s="867"/>
      <c r="K18" s="953">
        <f>SUM(K19:K21)</f>
        <v>0</v>
      </c>
      <c r="L18" s="953"/>
      <c r="M18" s="406"/>
    </row>
    <row r="19" spans="1:13" s="591" customFormat="1" ht="11.25" customHeight="1" x14ac:dyDescent="0.2">
      <c r="A19" s="593" t="s">
        <v>799</v>
      </c>
      <c r="B19" s="954"/>
      <c r="C19" s="954"/>
      <c r="D19" s="954"/>
      <c r="E19" s="954"/>
      <c r="F19" s="954"/>
      <c r="G19" s="954"/>
      <c r="H19" s="954"/>
      <c r="I19" s="954"/>
      <c r="J19" s="954"/>
      <c r="K19" s="955">
        <f>+B19+H19</f>
        <v>0</v>
      </c>
      <c r="L19" s="955"/>
      <c r="M19" s="406"/>
    </row>
    <row r="20" spans="1:13" s="591" customFormat="1" ht="11.25" customHeight="1" x14ac:dyDescent="0.2">
      <c r="A20" s="593" t="s">
        <v>800</v>
      </c>
      <c r="B20" s="954"/>
      <c r="C20" s="954"/>
      <c r="D20" s="954"/>
      <c r="E20" s="954"/>
      <c r="F20" s="954"/>
      <c r="G20" s="954"/>
      <c r="H20" s="954"/>
      <c r="I20" s="954"/>
      <c r="J20" s="954"/>
      <c r="K20" s="955">
        <f>+B20+H20</f>
        <v>0</v>
      </c>
      <c r="L20" s="955"/>
      <c r="M20" s="406"/>
    </row>
    <row r="21" spans="1:13" s="591" customFormat="1" ht="11.25" customHeight="1" x14ac:dyDescent="0.2">
      <c r="A21" s="593" t="s">
        <v>801</v>
      </c>
      <c r="B21" s="954"/>
      <c r="C21" s="954"/>
      <c r="D21" s="954"/>
      <c r="E21" s="954"/>
      <c r="F21" s="954"/>
      <c r="G21" s="954"/>
      <c r="H21" s="954"/>
      <c r="I21" s="954"/>
      <c r="J21" s="954"/>
      <c r="K21" s="955">
        <f>+B21+H21</f>
        <v>0</v>
      </c>
      <c r="L21" s="955"/>
      <c r="M21" s="406"/>
    </row>
    <row r="22" spans="1:13" s="591" customFormat="1" ht="11.25" customHeight="1" x14ac:dyDescent="0.2">
      <c r="A22" s="594" t="s">
        <v>802</v>
      </c>
      <c r="B22" s="956"/>
      <c r="C22" s="956"/>
      <c r="D22" s="956"/>
      <c r="E22" s="956"/>
      <c r="F22" s="956"/>
      <c r="G22" s="956"/>
      <c r="H22" s="956"/>
      <c r="I22" s="956"/>
      <c r="J22" s="956"/>
      <c r="K22" s="957">
        <f>+B22+H22</f>
        <v>0</v>
      </c>
      <c r="L22" s="957"/>
      <c r="M22" s="406"/>
    </row>
    <row r="23" spans="1:13" s="591" customFormat="1" ht="11.25" customHeight="1" x14ac:dyDescent="0.2">
      <c r="A23" s="595" t="s">
        <v>803</v>
      </c>
      <c r="B23" s="857">
        <f>+B18-B22</f>
        <v>0</v>
      </c>
      <c r="C23" s="857"/>
      <c r="D23" s="857"/>
      <c r="E23" s="857">
        <f>+E18-E22</f>
        <v>0</v>
      </c>
      <c r="F23" s="857"/>
      <c r="G23" s="857"/>
      <c r="H23" s="857">
        <f>+H18-H22</f>
        <v>0</v>
      </c>
      <c r="I23" s="857"/>
      <c r="J23" s="857"/>
      <c r="K23" s="957">
        <f>+K18-K22</f>
        <v>0</v>
      </c>
      <c r="L23" s="957"/>
      <c r="M23" s="406"/>
    </row>
    <row r="24" spans="1:13" s="591" customFormat="1" ht="11.25" customHeight="1" x14ac:dyDescent="0.2">
      <c r="A24" s="593" t="s">
        <v>804</v>
      </c>
      <c r="B24" s="867">
        <f>SUM(B25:B27)</f>
        <v>0</v>
      </c>
      <c r="C24" s="867"/>
      <c r="D24" s="867"/>
      <c r="E24" s="867">
        <f>SUM(E25:E27)</f>
        <v>0</v>
      </c>
      <c r="F24" s="867"/>
      <c r="G24" s="867"/>
      <c r="H24" s="867">
        <f>SUM(H25:H27)</f>
        <v>0</v>
      </c>
      <c r="I24" s="867"/>
      <c r="J24" s="867"/>
      <c r="K24" s="953">
        <f>SUM(K25:K27)</f>
        <v>0</v>
      </c>
      <c r="L24" s="953"/>
      <c r="M24" s="406"/>
    </row>
    <row r="25" spans="1:13" s="591" customFormat="1" ht="11.25" customHeight="1" x14ac:dyDescent="0.2">
      <c r="A25" s="593" t="s">
        <v>805</v>
      </c>
      <c r="B25" s="954"/>
      <c r="C25" s="954"/>
      <c r="D25" s="954"/>
      <c r="E25" s="954"/>
      <c r="F25" s="954"/>
      <c r="G25" s="954"/>
      <c r="H25" s="954"/>
      <c r="I25" s="954"/>
      <c r="J25" s="954"/>
      <c r="K25" s="955">
        <f>+B25+H25</f>
        <v>0</v>
      </c>
      <c r="L25" s="955"/>
      <c r="M25" s="406"/>
    </row>
    <row r="26" spans="1:13" s="591" customFormat="1" ht="11.25" customHeight="1" x14ac:dyDescent="0.2">
      <c r="A26" s="593" t="s">
        <v>806</v>
      </c>
      <c r="B26" s="954"/>
      <c r="C26" s="954"/>
      <c r="D26" s="954"/>
      <c r="E26" s="954"/>
      <c r="F26" s="954"/>
      <c r="G26" s="954"/>
      <c r="H26" s="954"/>
      <c r="I26" s="954"/>
      <c r="J26" s="954"/>
      <c r="K26" s="955">
        <f>+B26+H26</f>
        <v>0</v>
      </c>
      <c r="L26" s="955"/>
      <c r="M26" s="406"/>
    </row>
    <row r="27" spans="1:13" s="591" customFormat="1" ht="11.25" customHeight="1" x14ac:dyDescent="0.2">
      <c r="A27" s="595" t="s">
        <v>807</v>
      </c>
      <c r="B27" s="954"/>
      <c r="C27" s="954"/>
      <c r="D27" s="954"/>
      <c r="E27" s="954"/>
      <c r="F27" s="954"/>
      <c r="G27" s="954"/>
      <c r="H27" s="954"/>
      <c r="I27" s="954"/>
      <c r="J27" s="954"/>
      <c r="K27" s="955">
        <f>+B27+H27</f>
        <v>0</v>
      </c>
      <c r="L27" s="955"/>
      <c r="M27" s="406"/>
    </row>
    <row r="28" spans="1:13" s="591" customFormat="1" ht="11.25" customHeight="1" x14ac:dyDescent="0.2">
      <c r="A28" s="593" t="s">
        <v>808</v>
      </c>
      <c r="B28" s="867">
        <f>SUM(B29:B30)</f>
        <v>0</v>
      </c>
      <c r="C28" s="867"/>
      <c r="D28" s="867"/>
      <c r="E28" s="867">
        <f>SUM(E29:E30)</f>
        <v>0</v>
      </c>
      <c r="F28" s="867"/>
      <c r="G28" s="867"/>
      <c r="H28" s="867">
        <f>SUM(H29:H30)</f>
        <v>0</v>
      </c>
      <c r="I28" s="867"/>
      <c r="J28" s="867"/>
      <c r="K28" s="953">
        <f>SUM(K29:K30)</f>
        <v>0</v>
      </c>
      <c r="L28" s="953"/>
      <c r="M28" s="406"/>
    </row>
    <row r="29" spans="1:13" s="591" customFormat="1" ht="11.25" customHeight="1" x14ac:dyDescent="0.2">
      <c r="A29" s="593" t="s">
        <v>809</v>
      </c>
      <c r="B29" s="954"/>
      <c r="C29" s="954"/>
      <c r="D29" s="954"/>
      <c r="E29" s="954"/>
      <c r="F29" s="954"/>
      <c r="G29" s="954"/>
      <c r="H29" s="954"/>
      <c r="I29" s="954"/>
      <c r="J29" s="954"/>
      <c r="K29" s="955">
        <f>+B29+H29</f>
        <v>0</v>
      </c>
      <c r="L29" s="955"/>
      <c r="M29" s="406"/>
    </row>
    <row r="30" spans="1:13" s="591" customFormat="1" ht="11.25" customHeight="1" x14ac:dyDescent="0.2">
      <c r="A30" s="595" t="s">
        <v>810</v>
      </c>
      <c r="B30" s="951"/>
      <c r="C30" s="951"/>
      <c r="D30" s="951"/>
      <c r="E30" s="951"/>
      <c r="F30" s="951"/>
      <c r="G30" s="951"/>
      <c r="H30" s="951"/>
      <c r="I30" s="951"/>
      <c r="J30" s="951"/>
      <c r="K30" s="952">
        <f>+B30+H30</f>
        <v>0</v>
      </c>
      <c r="L30" s="952"/>
      <c r="M30" s="406"/>
    </row>
    <row r="31" spans="1:13" ht="11.25" customHeight="1" x14ac:dyDescent="0.2">
      <c r="A31" s="588"/>
      <c r="B31" s="588"/>
      <c r="C31" s="588"/>
      <c r="D31" s="588"/>
      <c r="E31" s="596"/>
      <c r="F31" s="596"/>
      <c r="G31" s="596"/>
      <c r="H31" s="596"/>
      <c r="I31" s="596"/>
      <c r="J31" s="596"/>
      <c r="K31" s="589"/>
      <c r="L31" s="589"/>
      <c r="M31" s="586"/>
    </row>
    <row r="32" spans="1:13" s="585" customFormat="1" ht="11.25" customHeight="1" x14ac:dyDescent="0.2">
      <c r="A32" s="590"/>
      <c r="B32" s="597" t="s">
        <v>811</v>
      </c>
      <c r="C32" s="597" t="s">
        <v>589</v>
      </c>
      <c r="D32" s="950" t="s">
        <v>812</v>
      </c>
      <c r="E32" s="950" t="s">
        <v>813</v>
      </c>
      <c r="F32" s="949" t="s">
        <v>814</v>
      </c>
      <c r="G32" s="950" t="s">
        <v>815</v>
      </c>
      <c r="H32" s="950" t="s">
        <v>816</v>
      </c>
      <c r="I32" s="950" t="s">
        <v>817</v>
      </c>
      <c r="J32" s="950" t="s">
        <v>818</v>
      </c>
      <c r="K32" s="949" t="s">
        <v>819</v>
      </c>
      <c r="L32" s="950" t="s">
        <v>820</v>
      </c>
      <c r="M32" s="598"/>
    </row>
    <row r="33" spans="1:13" ht="11.25" customHeight="1" x14ac:dyDescent="0.2">
      <c r="A33" s="587" t="s">
        <v>821</v>
      </c>
      <c r="B33" s="599" t="s">
        <v>822</v>
      </c>
      <c r="C33" s="599" t="s">
        <v>823</v>
      </c>
      <c r="D33" s="950"/>
      <c r="E33" s="950"/>
      <c r="F33" s="950"/>
      <c r="G33" s="950"/>
      <c r="H33" s="950"/>
      <c r="I33" s="950"/>
      <c r="J33" s="950"/>
      <c r="K33" s="949"/>
      <c r="L33" s="950"/>
      <c r="M33" s="587"/>
    </row>
    <row r="34" spans="1:13" ht="11.25" customHeight="1" x14ac:dyDescent="0.2">
      <c r="A34" s="598"/>
      <c r="B34" s="600"/>
      <c r="C34" s="601" t="s">
        <v>824</v>
      </c>
      <c r="D34" s="950"/>
      <c r="E34" s="950"/>
      <c r="F34" s="950"/>
      <c r="G34" s="950"/>
      <c r="H34" s="950"/>
      <c r="I34" s="950"/>
      <c r="J34" s="950"/>
      <c r="K34" s="949"/>
      <c r="L34" s="950"/>
      <c r="M34" s="587"/>
    </row>
    <row r="35" spans="1:13" ht="11.25" customHeight="1" x14ac:dyDescent="0.2">
      <c r="A35" s="359" t="s">
        <v>825</v>
      </c>
      <c r="B35" s="602">
        <f t="shared" ref="B35:L35" si="0">SUM(B36:B39)</f>
        <v>0</v>
      </c>
      <c r="C35" s="602">
        <f t="shared" si="0"/>
        <v>0</v>
      </c>
      <c r="D35" s="602">
        <f t="shared" si="0"/>
        <v>0</v>
      </c>
      <c r="E35" s="602">
        <f t="shared" si="0"/>
        <v>0</v>
      </c>
      <c r="F35" s="602">
        <f t="shared" si="0"/>
        <v>0</v>
      </c>
      <c r="G35" s="602">
        <f t="shared" si="0"/>
        <v>0</v>
      </c>
      <c r="H35" s="602">
        <f t="shared" si="0"/>
        <v>0</v>
      </c>
      <c r="I35" s="602">
        <f t="shared" si="0"/>
        <v>0</v>
      </c>
      <c r="J35" s="602">
        <f t="shared" si="0"/>
        <v>0</v>
      </c>
      <c r="K35" s="602">
        <f t="shared" si="0"/>
        <v>0</v>
      </c>
      <c r="L35" s="603">
        <f t="shared" si="0"/>
        <v>0</v>
      </c>
      <c r="M35" s="604"/>
    </row>
    <row r="36" spans="1:13" ht="11.25" customHeight="1" x14ac:dyDescent="0.2">
      <c r="A36" s="605"/>
      <c r="B36" s="606"/>
      <c r="C36" s="606"/>
      <c r="D36" s="606"/>
      <c r="E36" s="606"/>
      <c r="F36" s="606"/>
      <c r="G36" s="606"/>
      <c r="H36" s="606"/>
      <c r="I36" s="606"/>
      <c r="J36" s="606"/>
      <c r="K36" s="606"/>
      <c r="L36" s="607"/>
      <c r="M36" s="604"/>
    </row>
    <row r="37" spans="1:13" ht="11.25" customHeight="1" x14ac:dyDescent="0.2">
      <c r="A37" s="605"/>
      <c r="B37" s="606"/>
      <c r="C37" s="606"/>
      <c r="D37" s="606"/>
      <c r="E37" s="606"/>
      <c r="F37" s="606"/>
      <c r="G37" s="606"/>
      <c r="H37" s="606"/>
      <c r="I37" s="606"/>
      <c r="J37" s="606"/>
      <c r="K37" s="606"/>
      <c r="L37" s="607"/>
      <c r="M37" s="604"/>
    </row>
    <row r="38" spans="1:13" ht="11.25" customHeight="1" x14ac:dyDescent="0.2">
      <c r="A38" s="605"/>
      <c r="B38" s="606"/>
      <c r="C38" s="606"/>
      <c r="D38" s="606"/>
      <c r="E38" s="606"/>
      <c r="F38" s="606"/>
      <c r="G38" s="606"/>
      <c r="H38" s="606"/>
      <c r="I38" s="606"/>
      <c r="J38" s="606"/>
      <c r="K38" s="606"/>
      <c r="L38" s="607"/>
      <c r="M38" s="604"/>
    </row>
    <row r="39" spans="1:13" ht="11.25" customHeight="1" x14ac:dyDescent="0.2">
      <c r="A39" s="605"/>
      <c r="B39" s="606"/>
      <c r="C39" s="606"/>
      <c r="D39" s="606"/>
      <c r="E39" s="606"/>
      <c r="F39" s="606"/>
      <c r="G39" s="606"/>
      <c r="H39" s="606"/>
      <c r="I39" s="606"/>
      <c r="J39" s="606"/>
      <c r="K39" s="606"/>
      <c r="L39" s="607"/>
      <c r="M39" s="604"/>
    </row>
    <row r="40" spans="1:13" ht="11.25" customHeight="1" x14ac:dyDescent="0.2">
      <c r="A40" s="359" t="s">
        <v>826</v>
      </c>
      <c r="B40" s="602">
        <f t="shared" ref="B40:L40" si="1">SUM(B41:B44)</f>
        <v>0</v>
      </c>
      <c r="C40" s="602">
        <f t="shared" si="1"/>
        <v>0</v>
      </c>
      <c r="D40" s="602">
        <f t="shared" si="1"/>
        <v>0</v>
      </c>
      <c r="E40" s="602">
        <f t="shared" si="1"/>
        <v>0</v>
      </c>
      <c r="F40" s="602">
        <f t="shared" si="1"/>
        <v>0</v>
      </c>
      <c r="G40" s="602">
        <f t="shared" si="1"/>
        <v>0</v>
      </c>
      <c r="H40" s="602">
        <f t="shared" si="1"/>
        <v>0</v>
      </c>
      <c r="I40" s="602">
        <f t="shared" si="1"/>
        <v>0</v>
      </c>
      <c r="J40" s="602">
        <f t="shared" si="1"/>
        <v>0</v>
      </c>
      <c r="K40" s="602">
        <f t="shared" si="1"/>
        <v>0</v>
      </c>
      <c r="L40" s="603">
        <f t="shared" si="1"/>
        <v>0</v>
      </c>
      <c r="M40" s="604"/>
    </row>
    <row r="41" spans="1:13" ht="11.25" customHeight="1" x14ac:dyDescent="0.2">
      <c r="A41" s="605"/>
      <c r="B41" s="606"/>
      <c r="C41" s="606"/>
      <c r="D41" s="606"/>
      <c r="E41" s="606"/>
      <c r="F41" s="606"/>
      <c r="G41" s="606"/>
      <c r="H41" s="606"/>
      <c r="I41" s="606"/>
      <c r="J41" s="606"/>
      <c r="K41" s="606"/>
      <c r="L41" s="607"/>
      <c r="M41" s="604"/>
    </row>
    <row r="42" spans="1:13" ht="11.25" customHeight="1" x14ac:dyDescent="0.2">
      <c r="A42" s="605"/>
      <c r="B42" s="606"/>
      <c r="C42" s="606"/>
      <c r="D42" s="606"/>
      <c r="E42" s="606"/>
      <c r="F42" s="606"/>
      <c r="G42" s="606"/>
      <c r="H42" s="606"/>
      <c r="I42" s="606"/>
      <c r="J42" s="606"/>
      <c r="K42" s="606"/>
      <c r="L42" s="607"/>
      <c r="M42" s="604"/>
    </row>
    <row r="43" spans="1:13" ht="11.25" customHeight="1" x14ac:dyDescent="0.2">
      <c r="A43" s="605"/>
      <c r="B43" s="606"/>
      <c r="C43" s="606"/>
      <c r="D43" s="606"/>
      <c r="E43" s="606"/>
      <c r="F43" s="606"/>
      <c r="G43" s="606"/>
      <c r="H43" s="606"/>
      <c r="I43" s="606"/>
      <c r="J43" s="606"/>
      <c r="K43" s="606"/>
      <c r="L43" s="607"/>
      <c r="M43" s="604"/>
    </row>
    <row r="44" spans="1:13" ht="11.25" customHeight="1" x14ac:dyDescent="0.2">
      <c r="A44" s="608"/>
      <c r="B44" s="609"/>
      <c r="C44" s="609"/>
      <c r="D44" s="609"/>
      <c r="E44" s="609"/>
      <c r="F44" s="609"/>
      <c r="G44" s="609"/>
      <c r="H44" s="609"/>
      <c r="I44" s="609"/>
      <c r="J44" s="609"/>
      <c r="K44" s="609"/>
      <c r="L44" s="610"/>
      <c r="M44" s="611"/>
    </row>
    <row r="45" spans="1:13" ht="11.25" customHeight="1" x14ac:dyDescent="0.2">
      <c r="A45" s="595" t="s">
        <v>827</v>
      </c>
      <c r="B45" s="612">
        <f t="shared" ref="B45:L45" si="2">+B40+B35</f>
        <v>0</v>
      </c>
      <c r="C45" s="612">
        <f t="shared" si="2"/>
        <v>0</v>
      </c>
      <c r="D45" s="612">
        <f t="shared" si="2"/>
        <v>0</v>
      </c>
      <c r="E45" s="612">
        <f t="shared" si="2"/>
        <v>0</v>
      </c>
      <c r="F45" s="612">
        <f t="shared" si="2"/>
        <v>0</v>
      </c>
      <c r="G45" s="612">
        <f t="shared" si="2"/>
        <v>0</v>
      </c>
      <c r="H45" s="612">
        <f t="shared" si="2"/>
        <v>0</v>
      </c>
      <c r="I45" s="612">
        <f t="shared" si="2"/>
        <v>0</v>
      </c>
      <c r="J45" s="612">
        <f t="shared" si="2"/>
        <v>0</v>
      </c>
      <c r="K45" s="612">
        <f t="shared" si="2"/>
        <v>0</v>
      </c>
      <c r="L45" s="613">
        <f t="shared" si="2"/>
        <v>0</v>
      </c>
      <c r="M45" s="614"/>
    </row>
    <row r="46" spans="1:13" ht="11.25" customHeight="1" x14ac:dyDescent="0.2">
      <c r="A46" s="595" t="s">
        <v>828</v>
      </c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6"/>
      <c r="M46" s="614"/>
    </row>
    <row r="47" spans="1:13" ht="22.5" customHeight="1" x14ac:dyDescent="0.2">
      <c r="A47" s="595" t="s">
        <v>829</v>
      </c>
      <c r="B47" s="617">
        <f t="shared" ref="B47:L47" si="3">IF(B46="",0,IF(B46=0,0,B35/B46))</f>
        <v>0</v>
      </c>
      <c r="C47" s="617">
        <f t="shared" si="3"/>
        <v>0</v>
      </c>
      <c r="D47" s="617">
        <f t="shared" si="3"/>
        <v>0</v>
      </c>
      <c r="E47" s="617">
        <f t="shared" si="3"/>
        <v>0</v>
      </c>
      <c r="F47" s="617">
        <f t="shared" si="3"/>
        <v>0</v>
      </c>
      <c r="G47" s="617">
        <f t="shared" si="3"/>
        <v>0</v>
      </c>
      <c r="H47" s="617">
        <f t="shared" si="3"/>
        <v>0</v>
      </c>
      <c r="I47" s="617">
        <f t="shared" si="3"/>
        <v>0</v>
      </c>
      <c r="J47" s="617">
        <f t="shared" si="3"/>
        <v>0</v>
      </c>
      <c r="K47" s="617">
        <f t="shared" si="3"/>
        <v>0</v>
      </c>
      <c r="L47" s="618">
        <f t="shared" si="3"/>
        <v>0</v>
      </c>
      <c r="M47" s="614"/>
    </row>
    <row r="48" spans="1:13" ht="11.25" customHeight="1" x14ac:dyDescent="0.2">
      <c r="A48" s="619" t="s">
        <v>830</v>
      </c>
      <c r="B48" s="620"/>
      <c r="C48" s="620"/>
      <c r="D48" s="620"/>
      <c r="E48" s="620"/>
      <c r="F48" s="620"/>
      <c r="G48" s="620"/>
      <c r="H48" s="620"/>
      <c r="I48" s="620"/>
      <c r="J48" s="620"/>
      <c r="K48" s="620"/>
      <c r="L48" s="621"/>
      <c r="M48" s="622"/>
    </row>
    <row r="49" spans="1:13" ht="11.25" customHeight="1" x14ac:dyDescent="0.2">
      <c r="A49" s="378" t="s">
        <v>139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623"/>
    </row>
    <row r="65536" ht="11.25" customHeight="1" x14ac:dyDescent="0.2"/>
  </sheetData>
  <sheetProtection password="DA51" sheet="1" selectLockedCells="1"/>
  <mergeCells count="94">
    <mergeCell ref="A1:L1"/>
    <mergeCell ref="A3:L3"/>
    <mergeCell ref="A4:L4"/>
    <mergeCell ref="A5:L5"/>
    <mergeCell ref="A6:L6"/>
    <mergeCell ref="A7:L7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B18:D18"/>
    <mergeCell ref="E18:G18"/>
    <mergeCell ref="H18:J18"/>
    <mergeCell ref="K18:L18"/>
    <mergeCell ref="B19:D19"/>
    <mergeCell ref="E19:G19"/>
    <mergeCell ref="H19:J19"/>
    <mergeCell ref="K19:L19"/>
    <mergeCell ref="B20:D20"/>
    <mergeCell ref="E20:G20"/>
    <mergeCell ref="H20:J20"/>
    <mergeCell ref="K20:L20"/>
    <mergeCell ref="B21:D21"/>
    <mergeCell ref="E21:G21"/>
    <mergeCell ref="H21:J21"/>
    <mergeCell ref="K21:L21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H32:H34"/>
    <mergeCell ref="I32:I34"/>
    <mergeCell ref="B28:D28"/>
    <mergeCell ref="E28:G28"/>
    <mergeCell ref="H28:J28"/>
    <mergeCell ref="J32:J34"/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536"/>
  <sheetViews>
    <sheetView zoomScale="116" zoomScaleNormal="116" workbookViewId="0">
      <selection activeCell="A6" sqref="A6:E6"/>
    </sheetView>
  </sheetViews>
  <sheetFormatPr defaultColWidth="1" defaultRowHeight="6.95" customHeight="1" x14ac:dyDescent="0.2"/>
  <cols>
    <col min="1" max="1" width="71" style="624" customWidth="1"/>
    <col min="2" max="2" width="14.7109375" style="624" customWidth="1"/>
    <col min="3" max="3" width="14.7109375" style="625" customWidth="1"/>
    <col min="4" max="5" width="14.7109375" style="624" customWidth="1"/>
    <col min="6" max="61" width="15.7109375" style="624" customWidth="1"/>
    <col min="62" max="16384" width="1" style="624"/>
  </cols>
  <sheetData>
    <row r="1" spans="1:5" ht="15.75" customHeight="1" x14ac:dyDescent="0.25">
      <c r="A1" s="991" t="s">
        <v>831</v>
      </c>
      <c r="B1" s="991"/>
      <c r="C1" s="991"/>
      <c r="D1" s="991"/>
      <c r="E1" s="991"/>
    </row>
    <row r="2" spans="1:5" ht="6.95" customHeight="1" x14ac:dyDescent="0.2">
      <c r="A2" s="626"/>
    </row>
    <row r="3" spans="1:5" ht="11.25" customHeight="1" x14ac:dyDescent="0.2">
      <c r="A3" s="992" t="s">
        <v>943</v>
      </c>
      <c r="B3" s="992"/>
      <c r="C3" s="992"/>
      <c r="D3" s="992"/>
      <c r="E3" s="992"/>
    </row>
    <row r="4" spans="1:5" ht="11.25" customHeight="1" x14ac:dyDescent="0.2">
      <c r="A4" s="993" t="s">
        <v>832</v>
      </c>
      <c r="B4" s="993"/>
      <c r="C4" s="993"/>
      <c r="D4" s="993"/>
      <c r="E4" s="993"/>
    </row>
    <row r="5" spans="1:5" ht="11.25" customHeight="1" x14ac:dyDescent="0.2">
      <c r="A5" s="994" t="s">
        <v>21</v>
      </c>
      <c r="B5" s="994"/>
      <c r="C5" s="994"/>
      <c r="D5" s="994"/>
      <c r="E5" s="994"/>
    </row>
    <row r="6" spans="1:5" ht="11.25" customHeight="1" x14ac:dyDescent="0.2">
      <c r="A6" s="992" t="s">
        <v>940</v>
      </c>
      <c r="B6" s="992"/>
      <c r="C6" s="992"/>
      <c r="D6" s="992"/>
      <c r="E6" s="992"/>
    </row>
    <row r="7" spans="1:5" ht="6.95" customHeight="1" x14ac:dyDescent="0.2">
      <c r="A7" s="627"/>
      <c r="B7" s="627"/>
      <c r="C7" s="627"/>
      <c r="D7" s="627"/>
      <c r="E7" s="627"/>
    </row>
    <row r="8" spans="1:5" ht="11.25" customHeight="1" x14ac:dyDescent="0.2">
      <c r="A8" s="624" t="s">
        <v>833</v>
      </c>
      <c r="B8" s="628"/>
      <c r="E8" s="629">
        <v>1</v>
      </c>
    </row>
    <row r="9" spans="1:5" s="359" customFormat="1" ht="12.4" customHeight="1" x14ac:dyDescent="0.2">
      <c r="A9" s="361" t="s">
        <v>20</v>
      </c>
      <c r="B9" s="978" t="s">
        <v>29</v>
      </c>
      <c r="C9" s="978"/>
      <c r="D9" s="971" t="s">
        <v>31</v>
      </c>
      <c r="E9" s="971"/>
    </row>
    <row r="10" spans="1:5" ht="11.25" customHeight="1" x14ac:dyDescent="0.2">
      <c r="A10" s="632" t="s">
        <v>26</v>
      </c>
      <c r="B10" s="987"/>
      <c r="C10" s="987"/>
      <c r="D10" s="987"/>
      <c r="E10" s="987"/>
    </row>
    <row r="11" spans="1:5" ht="11.25" customHeight="1" x14ac:dyDescent="0.2">
      <c r="A11" s="634" t="s">
        <v>834</v>
      </c>
      <c r="B11" s="985"/>
      <c r="C11" s="985"/>
      <c r="D11" s="985"/>
      <c r="E11" s="985"/>
    </row>
    <row r="12" spans="1:5" ht="11.25" customHeight="1" x14ac:dyDescent="0.2">
      <c r="A12" s="634" t="s">
        <v>835</v>
      </c>
      <c r="B12" s="985"/>
      <c r="C12" s="985"/>
      <c r="D12" s="985"/>
      <c r="E12" s="985"/>
    </row>
    <row r="13" spans="1:5" ht="11.25" customHeight="1" x14ac:dyDescent="0.2">
      <c r="A13" s="634" t="s">
        <v>836</v>
      </c>
      <c r="B13" s="985"/>
      <c r="C13" s="985"/>
      <c r="D13" s="985"/>
      <c r="E13" s="985"/>
    </row>
    <row r="14" spans="1:5" ht="11.25" customHeight="1" x14ac:dyDescent="0.2">
      <c r="A14" s="634" t="s">
        <v>837</v>
      </c>
      <c r="B14" s="985"/>
      <c r="C14" s="985"/>
      <c r="D14" s="985"/>
      <c r="E14" s="985"/>
    </row>
    <row r="15" spans="1:5" ht="11.25" customHeight="1" x14ac:dyDescent="0.2">
      <c r="A15" s="634" t="s">
        <v>838</v>
      </c>
      <c r="B15" s="985"/>
      <c r="C15" s="985"/>
      <c r="D15" s="985"/>
      <c r="E15" s="985"/>
    </row>
    <row r="16" spans="1:5" ht="11.25" customHeight="1" x14ac:dyDescent="0.2">
      <c r="A16" s="632" t="s">
        <v>110</v>
      </c>
      <c r="B16" s="987"/>
      <c r="C16" s="987"/>
      <c r="D16" s="987"/>
      <c r="E16" s="987"/>
    </row>
    <row r="17" spans="1:5" ht="11.25" customHeight="1" x14ac:dyDescent="0.2">
      <c r="A17" s="636" t="s">
        <v>839</v>
      </c>
      <c r="B17" s="985"/>
      <c r="C17" s="985"/>
      <c r="D17" s="985"/>
      <c r="E17" s="985"/>
    </row>
    <row r="18" spans="1:5" ht="11.25" customHeight="1" x14ac:dyDescent="0.2">
      <c r="A18" s="636" t="s">
        <v>840</v>
      </c>
      <c r="B18" s="985"/>
      <c r="C18" s="985"/>
      <c r="D18" s="985"/>
      <c r="E18" s="985"/>
    </row>
    <row r="19" spans="1:5" ht="11.25" customHeight="1" x14ac:dyDescent="0.2">
      <c r="A19" s="636" t="s">
        <v>841</v>
      </c>
      <c r="B19" s="985"/>
      <c r="C19" s="985"/>
      <c r="D19" s="985"/>
      <c r="E19" s="985"/>
    </row>
    <row r="20" spans="1:5" ht="11.25" customHeight="1" x14ac:dyDescent="0.2">
      <c r="A20" s="636" t="s">
        <v>842</v>
      </c>
      <c r="B20" s="985"/>
      <c r="C20" s="985"/>
      <c r="D20" s="985"/>
      <c r="E20" s="985"/>
    </row>
    <row r="21" spans="1:5" ht="11.25" customHeight="1" x14ac:dyDescent="0.2">
      <c r="A21" s="636" t="s">
        <v>843</v>
      </c>
      <c r="B21" s="985"/>
      <c r="C21" s="985"/>
      <c r="D21" s="985"/>
      <c r="E21" s="985"/>
    </row>
    <row r="22" spans="1:5" ht="11.25" customHeight="1" x14ac:dyDescent="0.2">
      <c r="A22" s="637" t="s">
        <v>844</v>
      </c>
      <c r="B22" s="985"/>
      <c r="C22" s="985"/>
      <c r="D22" s="985"/>
      <c r="E22" s="985"/>
    </row>
    <row r="23" spans="1:5" s="359" customFormat="1" ht="12.4" customHeight="1" x14ac:dyDescent="0.2">
      <c r="A23" s="361" t="s">
        <v>845</v>
      </c>
      <c r="B23" s="978" t="s">
        <v>29</v>
      </c>
      <c r="C23" s="978"/>
      <c r="D23" s="971" t="s">
        <v>31</v>
      </c>
      <c r="E23" s="971"/>
    </row>
    <row r="24" spans="1:5" ht="11.25" customHeight="1" x14ac:dyDescent="0.2">
      <c r="A24" s="638" t="s">
        <v>846</v>
      </c>
      <c r="B24" s="988"/>
      <c r="C24" s="988"/>
      <c r="D24" s="988"/>
      <c r="E24" s="988"/>
    </row>
    <row r="25" spans="1:5" ht="11.25" customHeight="1" x14ac:dyDescent="0.2">
      <c r="A25" s="638" t="s">
        <v>847</v>
      </c>
      <c r="B25" s="988"/>
      <c r="C25" s="988"/>
      <c r="D25" s="988"/>
      <c r="E25" s="988"/>
    </row>
    <row r="26" spans="1:5" s="359" customFormat="1" ht="23.25" customHeight="1" x14ac:dyDescent="0.2">
      <c r="A26" s="989" t="s">
        <v>848</v>
      </c>
      <c r="B26" s="989"/>
      <c r="C26" s="989"/>
      <c r="D26" s="971" t="s">
        <v>31</v>
      </c>
      <c r="E26" s="971"/>
    </row>
    <row r="27" spans="1:5" ht="11.25" customHeight="1" x14ac:dyDescent="0.2">
      <c r="A27" s="990" t="s">
        <v>849</v>
      </c>
      <c r="B27" s="990"/>
      <c r="C27" s="990"/>
      <c r="D27" s="974"/>
      <c r="E27" s="974"/>
    </row>
    <row r="28" spans="1:5" ht="6.95" customHeight="1" x14ac:dyDescent="0.2">
      <c r="A28" s="636"/>
      <c r="B28" s="636"/>
      <c r="C28" s="639"/>
      <c r="D28" s="639"/>
    </row>
    <row r="29" spans="1:5" s="359" customFormat="1" ht="12.4" customHeight="1" x14ac:dyDescent="0.2">
      <c r="A29" s="361" t="s">
        <v>850</v>
      </c>
      <c r="B29" s="978" t="s">
        <v>29</v>
      </c>
      <c r="C29" s="978"/>
      <c r="D29" s="971" t="s">
        <v>31</v>
      </c>
      <c r="E29" s="971"/>
    </row>
    <row r="30" spans="1:5" s="640" customFormat="1" ht="11.25" customHeight="1" x14ac:dyDescent="0.2">
      <c r="A30" s="634" t="s">
        <v>851</v>
      </c>
      <c r="B30" s="987"/>
      <c r="C30" s="987"/>
      <c r="D30" s="987"/>
      <c r="E30" s="987"/>
    </row>
    <row r="31" spans="1:5" ht="11.25" customHeight="1" x14ac:dyDescent="0.2">
      <c r="A31" s="634" t="s">
        <v>852</v>
      </c>
      <c r="B31" s="985"/>
      <c r="C31" s="985"/>
      <c r="D31" s="985"/>
      <c r="E31" s="985"/>
    </row>
    <row r="32" spans="1:5" ht="11.25" customHeight="1" x14ac:dyDescent="0.2">
      <c r="A32" s="634" t="s">
        <v>853</v>
      </c>
      <c r="B32" s="985"/>
      <c r="C32" s="985"/>
      <c r="D32" s="985"/>
      <c r="E32" s="985"/>
    </row>
    <row r="33" spans="1:5" ht="11.25" customHeight="1" x14ac:dyDescent="0.2">
      <c r="A33" s="634" t="s">
        <v>854</v>
      </c>
      <c r="B33" s="985"/>
      <c r="C33" s="985"/>
      <c r="D33" s="985"/>
      <c r="E33" s="985"/>
    </row>
    <row r="34" spans="1:5" ht="11.25" customHeight="1" x14ac:dyDescent="0.2">
      <c r="A34" s="634" t="s">
        <v>855</v>
      </c>
      <c r="B34" s="987"/>
      <c r="C34" s="987"/>
      <c r="D34" s="987"/>
      <c r="E34" s="987"/>
    </row>
    <row r="35" spans="1:5" ht="11.25" customHeight="1" x14ac:dyDescent="0.2">
      <c r="A35" s="634" t="s">
        <v>856</v>
      </c>
      <c r="B35" s="985"/>
      <c r="C35" s="985"/>
      <c r="D35" s="985"/>
      <c r="E35" s="985"/>
    </row>
    <row r="36" spans="1:5" ht="11.25" customHeight="1" x14ac:dyDescent="0.2">
      <c r="A36" s="634" t="s">
        <v>857</v>
      </c>
      <c r="B36" s="985"/>
      <c r="C36" s="985"/>
      <c r="D36" s="985"/>
      <c r="E36" s="985"/>
    </row>
    <row r="37" spans="1:5" ht="11.25" customHeight="1" x14ac:dyDescent="0.2">
      <c r="A37" s="641" t="s">
        <v>858</v>
      </c>
      <c r="B37" s="986"/>
      <c r="C37" s="986"/>
      <c r="D37" s="986"/>
      <c r="E37" s="986"/>
    </row>
    <row r="38" spans="1:5" ht="6.95" customHeight="1" x14ac:dyDescent="0.2">
      <c r="E38" s="636"/>
    </row>
    <row r="39" spans="1:5" ht="11.25" customHeight="1" x14ac:dyDescent="0.2">
      <c r="A39" s="975" t="s">
        <v>859</v>
      </c>
      <c r="B39" s="643" t="s">
        <v>860</v>
      </c>
      <c r="C39" s="961" t="s">
        <v>861</v>
      </c>
      <c r="D39" s="861" t="s">
        <v>862</v>
      </c>
      <c r="E39" s="861"/>
    </row>
    <row r="40" spans="1:5" ht="11.25" customHeight="1" x14ac:dyDescent="0.2">
      <c r="A40" s="975"/>
      <c r="B40" s="644" t="s">
        <v>863</v>
      </c>
      <c r="C40" s="961"/>
      <c r="D40" s="861"/>
      <c r="E40" s="861"/>
    </row>
    <row r="41" spans="1:5" ht="11.25" customHeight="1" x14ac:dyDescent="0.2">
      <c r="A41" s="975"/>
      <c r="B41" s="644" t="s">
        <v>864</v>
      </c>
      <c r="C41" s="961"/>
      <c r="D41" s="861"/>
      <c r="E41" s="861"/>
    </row>
    <row r="42" spans="1:5" ht="11.25" customHeight="1" x14ac:dyDescent="0.2">
      <c r="A42" s="975"/>
      <c r="B42" s="645" t="s">
        <v>32</v>
      </c>
      <c r="C42" s="645" t="s">
        <v>33</v>
      </c>
      <c r="D42" s="983" t="s">
        <v>34</v>
      </c>
      <c r="E42" s="983"/>
    </row>
    <row r="43" spans="1:5" ht="11.25" customHeight="1" x14ac:dyDescent="0.2">
      <c r="A43" s="638" t="s">
        <v>865</v>
      </c>
      <c r="B43" s="646"/>
      <c r="C43" s="647"/>
      <c r="D43" s="984"/>
      <c r="E43" s="984"/>
    </row>
    <row r="44" spans="1:5" ht="11.25" customHeight="1" x14ac:dyDescent="0.2">
      <c r="A44" s="641" t="s">
        <v>866</v>
      </c>
      <c r="B44" s="648"/>
      <c r="C44" s="649"/>
      <c r="D44" s="981"/>
      <c r="E44" s="981"/>
    </row>
    <row r="46" spans="1:5" ht="11.25" customHeight="1" x14ac:dyDescent="0.2">
      <c r="A46" s="846" t="s">
        <v>867</v>
      </c>
      <c r="B46" s="846" t="s">
        <v>868</v>
      </c>
      <c r="C46" s="643" t="s">
        <v>869</v>
      </c>
      <c r="D46" s="643" t="s">
        <v>870</v>
      </c>
      <c r="E46" s="650" t="s">
        <v>871</v>
      </c>
    </row>
    <row r="47" spans="1:5" ht="11.25" customHeight="1" x14ac:dyDescent="0.2">
      <c r="A47" s="846"/>
      <c r="B47" s="846"/>
      <c r="C47" s="645" t="s">
        <v>31</v>
      </c>
      <c r="D47" s="645" t="s">
        <v>31</v>
      </c>
      <c r="E47" s="651" t="s">
        <v>872</v>
      </c>
    </row>
    <row r="48" spans="1:5" ht="11.25" customHeight="1" x14ac:dyDescent="0.2">
      <c r="A48" s="634" t="s">
        <v>873</v>
      </c>
      <c r="B48" s="652">
        <f>SUM(B49:B52)</f>
        <v>0</v>
      </c>
      <c r="C48" s="652">
        <f>SUM(C49:C52)</f>
        <v>0</v>
      </c>
      <c r="D48" s="652">
        <f>SUM(D49:D52)</f>
        <v>0</v>
      </c>
      <c r="E48" s="653">
        <f>SUM(E49:E52)</f>
        <v>0</v>
      </c>
    </row>
    <row r="49" spans="1:5" ht="11.25" customHeight="1" x14ac:dyDescent="0.2">
      <c r="A49" s="634" t="s">
        <v>874</v>
      </c>
      <c r="B49" s="654"/>
      <c r="C49" s="654"/>
      <c r="D49" s="654"/>
      <c r="E49" s="655"/>
    </row>
    <row r="50" spans="1:5" ht="11.25" customHeight="1" x14ac:dyDescent="0.2">
      <c r="A50" s="634" t="s">
        <v>875</v>
      </c>
      <c r="B50" s="654"/>
      <c r="C50" s="654"/>
      <c r="D50" s="654"/>
      <c r="E50" s="655"/>
    </row>
    <row r="51" spans="1:5" ht="11.25" customHeight="1" x14ac:dyDescent="0.2">
      <c r="A51" s="634" t="s">
        <v>876</v>
      </c>
      <c r="B51" s="654"/>
      <c r="C51" s="654"/>
      <c r="D51" s="654"/>
      <c r="E51" s="655"/>
    </row>
    <row r="52" spans="1:5" ht="11.25" customHeight="1" x14ac:dyDescent="0.2">
      <c r="A52" s="634" t="s">
        <v>877</v>
      </c>
      <c r="B52" s="654"/>
      <c r="C52" s="654"/>
      <c r="D52" s="654"/>
      <c r="E52" s="655"/>
    </row>
    <row r="53" spans="1:5" ht="11.25" customHeight="1" x14ac:dyDescent="0.2">
      <c r="A53" s="634" t="s">
        <v>878</v>
      </c>
      <c r="B53" s="652">
        <f>SUM(B54:B57)</f>
        <v>0</v>
      </c>
      <c r="C53" s="652">
        <f>SUM(C54:C57)</f>
        <v>0</v>
      </c>
      <c r="D53" s="652">
        <f>SUM(D54:D57)</f>
        <v>0</v>
      </c>
      <c r="E53" s="653">
        <f>SUM(E54:E57)</f>
        <v>0</v>
      </c>
    </row>
    <row r="54" spans="1:5" ht="11.25" customHeight="1" x14ac:dyDescent="0.2">
      <c r="A54" s="634" t="s">
        <v>874</v>
      </c>
      <c r="B54" s="654"/>
      <c r="C54" s="654"/>
      <c r="D54" s="654"/>
      <c r="E54" s="655"/>
    </row>
    <row r="55" spans="1:5" ht="11.25" customHeight="1" x14ac:dyDescent="0.2">
      <c r="A55" s="634" t="s">
        <v>875</v>
      </c>
      <c r="B55" s="654"/>
      <c r="C55" s="654"/>
      <c r="D55" s="654"/>
      <c r="E55" s="655"/>
    </row>
    <row r="56" spans="1:5" ht="11.25" customHeight="1" x14ac:dyDescent="0.2">
      <c r="A56" s="634" t="s">
        <v>876</v>
      </c>
      <c r="B56" s="654"/>
      <c r="C56" s="654"/>
      <c r="D56" s="654"/>
      <c r="E56" s="655"/>
    </row>
    <row r="57" spans="1:5" ht="11.25" customHeight="1" x14ac:dyDescent="0.2">
      <c r="A57" s="634" t="s">
        <v>877</v>
      </c>
      <c r="B57" s="654"/>
      <c r="C57" s="654"/>
      <c r="D57" s="654"/>
      <c r="E57" s="655"/>
    </row>
    <row r="58" spans="1:5" ht="11.25" customHeight="1" x14ac:dyDescent="0.2">
      <c r="A58" s="656" t="s">
        <v>183</v>
      </c>
      <c r="B58" s="657">
        <f>+B53+B48</f>
        <v>0</v>
      </c>
      <c r="C58" s="657">
        <f>+C53+C48</f>
        <v>0</v>
      </c>
      <c r="D58" s="657">
        <f>+D53+D48</f>
        <v>0</v>
      </c>
      <c r="E58" s="658">
        <f>+E53+E48</f>
        <v>0</v>
      </c>
    </row>
    <row r="59" spans="1:5" ht="11.25" customHeight="1" x14ac:dyDescent="0.2">
      <c r="A59" s="846" t="s">
        <v>879</v>
      </c>
      <c r="B59" s="982" t="s">
        <v>880</v>
      </c>
      <c r="C59" s="977" t="s">
        <v>881</v>
      </c>
      <c r="D59" s="977"/>
      <c r="E59" s="977"/>
    </row>
    <row r="60" spans="1:5" ht="11.25" customHeight="1" x14ac:dyDescent="0.2">
      <c r="A60" s="846"/>
      <c r="B60" s="982"/>
      <c r="C60" s="659" t="s">
        <v>882</v>
      </c>
      <c r="D60" s="971" t="s">
        <v>883</v>
      </c>
      <c r="E60" s="971"/>
    </row>
    <row r="61" spans="1:5" ht="11.25" customHeight="1" x14ac:dyDescent="0.2">
      <c r="A61" s="846"/>
      <c r="B61" s="846"/>
      <c r="C61" s="645" t="s">
        <v>884</v>
      </c>
      <c r="D61" s="971"/>
      <c r="E61" s="971"/>
    </row>
    <row r="62" spans="1:5" ht="11.25" customHeight="1" x14ac:dyDescent="0.2">
      <c r="A62" s="660" t="s">
        <v>885</v>
      </c>
      <c r="B62" s="654"/>
      <c r="C62" s="661">
        <v>0.25</v>
      </c>
      <c r="D62" s="979"/>
      <c r="E62" s="979"/>
    </row>
    <row r="63" spans="1:5" ht="11.25" customHeight="1" x14ac:dyDescent="0.2">
      <c r="A63" s="634" t="s">
        <v>886</v>
      </c>
      <c r="B63" s="654"/>
      <c r="C63" s="662">
        <v>0.6</v>
      </c>
      <c r="D63" s="980"/>
      <c r="E63" s="980"/>
    </row>
    <row r="64" spans="1:5" ht="11.25" customHeight="1" x14ac:dyDescent="0.2">
      <c r="A64" s="634" t="s">
        <v>887</v>
      </c>
      <c r="B64" s="654"/>
      <c r="C64" s="662">
        <v>0.6</v>
      </c>
      <c r="D64" s="980"/>
      <c r="E64" s="980"/>
    </row>
    <row r="65" spans="1:5" ht="11.25" customHeight="1" x14ac:dyDescent="0.2">
      <c r="A65" s="641" t="s">
        <v>888</v>
      </c>
      <c r="B65" s="648"/>
      <c r="C65" s="663">
        <v>0.1</v>
      </c>
      <c r="D65" s="981"/>
      <c r="E65" s="981"/>
    </row>
    <row r="66" spans="1:5" s="359" customFormat="1" ht="12.4" customHeight="1" x14ac:dyDescent="0.2">
      <c r="A66" s="642" t="s">
        <v>889</v>
      </c>
      <c r="B66" s="978" t="s">
        <v>880</v>
      </c>
      <c r="C66" s="978"/>
      <c r="D66" s="971" t="s">
        <v>890</v>
      </c>
      <c r="E66" s="971"/>
    </row>
    <row r="67" spans="1:5" ht="11.25" customHeight="1" x14ac:dyDescent="0.2">
      <c r="A67" s="656" t="s">
        <v>891</v>
      </c>
      <c r="B67" s="973"/>
      <c r="C67" s="973"/>
      <c r="D67" s="974"/>
      <c r="E67" s="974"/>
    </row>
    <row r="68" spans="1:5" ht="11.25" customHeight="1" x14ac:dyDescent="0.2">
      <c r="A68" s="656" t="s">
        <v>892</v>
      </c>
      <c r="B68" s="974"/>
      <c r="C68" s="974"/>
      <c r="D68" s="974"/>
      <c r="E68" s="974"/>
    </row>
    <row r="69" spans="1:5" s="359" customFormat="1" ht="12.4" customHeight="1" x14ac:dyDescent="0.2">
      <c r="A69" s="361" t="s">
        <v>893</v>
      </c>
      <c r="B69" s="630" t="s">
        <v>894</v>
      </c>
      <c r="C69" s="664" t="s">
        <v>895</v>
      </c>
      <c r="D69" s="630" t="s">
        <v>896</v>
      </c>
      <c r="E69" s="631" t="s">
        <v>897</v>
      </c>
    </row>
    <row r="70" spans="1:5" ht="11.25" customHeight="1" x14ac:dyDescent="0.2">
      <c r="A70" s="634" t="s">
        <v>851</v>
      </c>
      <c r="B70" s="665"/>
      <c r="C70" s="665"/>
      <c r="D70" s="665"/>
      <c r="E70" s="666"/>
    </row>
    <row r="71" spans="1:5" ht="11.25" customHeight="1" x14ac:dyDescent="0.2">
      <c r="A71" s="634" t="s">
        <v>898</v>
      </c>
      <c r="B71" s="667"/>
      <c r="C71" s="667"/>
      <c r="D71" s="667"/>
      <c r="E71" s="635"/>
    </row>
    <row r="72" spans="1:5" ht="11.25" customHeight="1" x14ac:dyDescent="0.2">
      <c r="A72" s="634" t="s">
        <v>899</v>
      </c>
      <c r="B72" s="667"/>
      <c r="C72" s="667"/>
      <c r="D72" s="667"/>
      <c r="E72" s="635"/>
    </row>
    <row r="73" spans="1:5" ht="11.25" customHeight="1" x14ac:dyDescent="0.2">
      <c r="A73" s="634" t="s">
        <v>854</v>
      </c>
      <c r="B73" s="668">
        <f>+B71-B72</f>
        <v>0</v>
      </c>
      <c r="C73" s="668">
        <f>+C71-C72</f>
        <v>0</v>
      </c>
      <c r="D73" s="668">
        <f>+D71-D72</f>
        <v>0</v>
      </c>
      <c r="E73" s="633">
        <f>+E71-E72</f>
        <v>0</v>
      </c>
    </row>
    <row r="74" spans="1:5" ht="11.25" customHeight="1" x14ac:dyDescent="0.2">
      <c r="A74" s="634" t="s">
        <v>855</v>
      </c>
      <c r="B74" s="668"/>
      <c r="C74" s="668"/>
      <c r="D74" s="668"/>
      <c r="E74" s="633"/>
    </row>
    <row r="75" spans="1:5" ht="11.25" customHeight="1" x14ac:dyDescent="0.2">
      <c r="A75" s="634" t="s">
        <v>900</v>
      </c>
      <c r="B75" s="667"/>
      <c r="C75" s="667"/>
      <c r="D75" s="667"/>
      <c r="E75" s="635"/>
    </row>
    <row r="76" spans="1:5" ht="11.25" customHeight="1" x14ac:dyDescent="0.2">
      <c r="A76" s="634" t="s">
        <v>901</v>
      </c>
      <c r="B76" s="667"/>
      <c r="C76" s="667"/>
      <c r="D76" s="667"/>
      <c r="E76" s="635"/>
    </row>
    <row r="77" spans="1:5" ht="11.25" customHeight="1" x14ac:dyDescent="0.2">
      <c r="A77" s="634" t="s">
        <v>858</v>
      </c>
      <c r="B77" s="668">
        <f>+B75-B76</f>
        <v>0</v>
      </c>
      <c r="C77" s="668">
        <f>+C75-C76</f>
        <v>0</v>
      </c>
      <c r="D77" s="668">
        <f>+D75-D76</f>
        <v>0</v>
      </c>
      <c r="E77" s="633">
        <f>+E75-E76</f>
        <v>0</v>
      </c>
    </row>
    <row r="78" spans="1:5" s="359" customFormat="1" ht="12.4" customHeight="1" x14ac:dyDescent="0.2">
      <c r="A78" s="361" t="s">
        <v>902</v>
      </c>
      <c r="B78" s="978" t="s">
        <v>880</v>
      </c>
      <c r="C78" s="978"/>
      <c r="D78" s="971" t="s">
        <v>903</v>
      </c>
      <c r="E78" s="971"/>
    </row>
    <row r="79" spans="1:5" ht="11.25" customHeight="1" x14ac:dyDescent="0.2">
      <c r="A79" s="656" t="s">
        <v>904</v>
      </c>
      <c r="B79" s="973"/>
      <c r="C79" s="973"/>
      <c r="D79" s="974"/>
      <c r="E79" s="974"/>
    </row>
    <row r="80" spans="1:5" ht="11.25" customHeight="1" x14ac:dyDescent="0.2">
      <c r="A80" s="656" t="s">
        <v>905</v>
      </c>
      <c r="B80" s="974"/>
      <c r="C80" s="974"/>
      <c r="D80" s="974"/>
      <c r="E80" s="974"/>
    </row>
    <row r="81" spans="1:5" ht="6.95" customHeight="1" x14ac:dyDescent="0.2">
      <c r="A81" s="637"/>
      <c r="B81" s="637"/>
    </row>
    <row r="82" spans="1:5" ht="11.25" customHeight="1" x14ac:dyDescent="0.2">
      <c r="A82" s="975" t="s">
        <v>906</v>
      </c>
      <c r="B82" s="976" t="s">
        <v>880</v>
      </c>
      <c r="C82" s="977" t="s">
        <v>907</v>
      </c>
      <c r="D82" s="977"/>
      <c r="E82" s="977"/>
    </row>
    <row r="83" spans="1:5" ht="11.25" customHeight="1" x14ac:dyDescent="0.2">
      <c r="A83" s="975"/>
      <c r="B83" s="976"/>
      <c r="C83" s="659" t="s">
        <v>882</v>
      </c>
      <c r="D83" s="861" t="s">
        <v>883</v>
      </c>
      <c r="E83" s="861"/>
    </row>
    <row r="84" spans="1:5" ht="11.25" customHeight="1" x14ac:dyDescent="0.2">
      <c r="A84" s="975"/>
      <c r="B84" s="976"/>
      <c r="C84" s="645" t="s">
        <v>884</v>
      </c>
      <c r="D84" s="861"/>
      <c r="E84" s="861"/>
    </row>
    <row r="85" spans="1:5" ht="11.25" customHeight="1" x14ac:dyDescent="0.2">
      <c r="A85" s="656" t="s">
        <v>908</v>
      </c>
      <c r="B85" s="669"/>
      <c r="C85" s="670"/>
      <c r="D85" s="970"/>
      <c r="E85" s="970"/>
    </row>
    <row r="86" spans="1:5" ht="6.95" customHeight="1" x14ac:dyDescent="0.2">
      <c r="A86" s="671"/>
      <c r="B86" s="671"/>
      <c r="C86" s="672"/>
      <c r="D86" s="671"/>
      <c r="E86" s="671"/>
    </row>
    <row r="87" spans="1:5" s="359" customFormat="1" ht="12.4" customHeight="1" x14ac:dyDescent="0.2">
      <c r="A87" s="673" t="s">
        <v>909</v>
      </c>
      <c r="B87" s="971" t="s">
        <v>910</v>
      </c>
      <c r="C87" s="971"/>
      <c r="D87" s="971"/>
      <c r="E87" s="971"/>
    </row>
    <row r="88" spans="1:5" ht="11.25" customHeight="1" x14ac:dyDescent="0.2">
      <c r="A88" s="674" t="s">
        <v>911</v>
      </c>
      <c r="B88" s="972"/>
      <c r="C88" s="972"/>
      <c r="D88" s="972"/>
      <c r="E88" s="972"/>
    </row>
    <row r="89" spans="1:5" ht="11.25" customHeight="1" x14ac:dyDescent="0.2">
      <c r="A89" s="847" t="s">
        <v>139</v>
      </c>
      <c r="B89" s="847"/>
      <c r="C89" s="847"/>
      <c r="D89" s="847"/>
      <c r="E89" s="847"/>
    </row>
    <row r="65536" ht="11.25" customHeight="1" x14ac:dyDescent="0.2"/>
  </sheetData>
  <sheetProtection password="DA51" sheet="1" selectLockedCells="1"/>
  <mergeCells count="97">
    <mergeCell ref="A1:E1"/>
    <mergeCell ref="A3:E3"/>
    <mergeCell ref="A4:E4"/>
    <mergeCell ref="A5:E5"/>
    <mergeCell ref="A6:E6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6:C26"/>
    <mergeCell ref="D26:E26"/>
    <mergeCell ref="A27:C27"/>
    <mergeCell ref="D27:E27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A39:A42"/>
    <mergeCell ref="C39:C41"/>
    <mergeCell ref="D39:E41"/>
    <mergeCell ref="D42:E42"/>
    <mergeCell ref="D43:E43"/>
    <mergeCell ref="D44:E44"/>
    <mergeCell ref="A46:A47"/>
    <mergeCell ref="B46:B47"/>
    <mergeCell ref="A59:A61"/>
    <mergeCell ref="B59:B61"/>
    <mergeCell ref="C59:E59"/>
    <mergeCell ref="D60:E61"/>
    <mergeCell ref="D62:E62"/>
    <mergeCell ref="D63:E63"/>
    <mergeCell ref="D64:E64"/>
    <mergeCell ref="D65:E65"/>
    <mergeCell ref="B66:C66"/>
    <mergeCell ref="D66:E66"/>
    <mergeCell ref="C82:E82"/>
    <mergeCell ref="D83:E84"/>
    <mergeCell ref="B67:C67"/>
    <mergeCell ref="D67:E67"/>
    <mergeCell ref="B68:C68"/>
    <mergeCell ref="D68:E68"/>
    <mergeCell ref="B78:C78"/>
    <mergeCell ref="D78:E78"/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16"/>
  <sheetViews>
    <sheetView showGridLines="0" zoomScale="116" zoomScaleNormal="116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7" sqref="A7:J7"/>
    </sheetView>
  </sheetViews>
  <sheetFormatPr defaultRowHeight="22.5" customHeight="1" x14ac:dyDescent="0.2"/>
  <cols>
    <col min="1" max="1" width="47" style="11" customWidth="1"/>
    <col min="2" max="10" width="16.140625" style="11" customWidth="1"/>
    <col min="11" max="16384" width="9.140625" style="11"/>
  </cols>
  <sheetData>
    <row r="1" spans="1:10" ht="15.75" customHeight="1" x14ac:dyDescent="0.2">
      <c r="A1" s="12" t="s">
        <v>18</v>
      </c>
    </row>
    <row r="2" spans="1:10" ht="4.5" customHeight="1" x14ac:dyDescent="0.2">
      <c r="A2" s="13"/>
    </row>
    <row r="3" spans="1:10" ht="11.25" customHeight="1" x14ac:dyDescent="0.2">
      <c r="A3" s="687" t="s">
        <v>937</v>
      </c>
      <c r="B3" s="687"/>
      <c r="C3" s="687"/>
      <c r="D3" s="687"/>
      <c r="E3" s="687"/>
      <c r="F3" s="687"/>
      <c r="G3" s="687"/>
      <c r="H3" s="687"/>
      <c r="I3" s="687"/>
      <c r="J3" s="687"/>
    </row>
    <row r="4" spans="1:10" ht="11.25" customHeight="1" x14ac:dyDescent="0.2">
      <c r="A4" s="688" t="s">
        <v>19</v>
      </c>
      <c r="B4" s="688"/>
      <c r="C4" s="688"/>
      <c r="D4" s="688"/>
      <c r="E4" s="688"/>
      <c r="F4" s="688"/>
      <c r="G4" s="688"/>
      <c r="H4" s="688"/>
      <c r="I4" s="688"/>
      <c r="J4" s="688"/>
    </row>
    <row r="5" spans="1:10" ht="11.25" customHeight="1" x14ac:dyDescent="0.2">
      <c r="A5" s="689" t="s">
        <v>20</v>
      </c>
      <c r="B5" s="689"/>
      <c r="C5" s="689"/>
      <c r="D5" s="689"/>
      <c r="E5" s="689"/>
      <c r="F5" s="689"/>
      <c r="G5" s="689"/>
      <c r="H5" s="689"/>
      <c r="I5" s="689"/>
      <c r="J5" s="689"/>
    </row>
    <row r="6" spans="1:10" ht="11.25" customHeight="1" x14ac:dyDescent="0.2">
      <c r="A6" s="690" t="s">
        <v>21</v>
      </c>
      <c r="B6" s="690"/>
      <c r="C6" s="690"/>
      <c r="D6" s="690"/>
      <c r="E6" s="690"/>
      <c r="F6" s="690"/>
      <c r="G6" s="690"/>
      <c r="H6" s="690"/>
      <c r="I6" s="690"/>
      <c r="J6" s="690"/>
    </row>
    <row r="7" spans="1:10" ht="11.25" customHeight="1" x14ac:dyDescent="0.2">
      <c r="A7" s="691" t="s">
        <v>938</v>
      </c>
      <c r="B7" s="691"/>
      <c r="C7" s="691"/>
      <c r="D7" s="691"/>
      <c r="E7" s="691"/>
      <c r="F7" s="691"/>
      <c r="G7" s="691"/>
      <c r="H7" s="691"/>
      <c r="I7" s="691"/>
      <c r="J7" s="691"/>
    </row>
    <row r="8" spans="1:10" ht="4.5" customHeight="1" x14ac:dyDescent="0.2">
      <c r="A8" s="15"/>
      <c r="B8" s="15"/>
      <c r="C8" s="15"/>
      <c r="D8" s="15"/>
      <c r="E8" s="15"/>
      <c r="F8" s="15"/>
      <c r="G8" s="15"/>
      <c r="H8" s="15"/>
      <c r="I8" s="16"/>
      <c r="J8" s="16"/>
    </row>
    <row r="9" spans="1:10" ht="11.25" customHeight="1" x14ac:dyDescent="0.2">
      <c r="A9" s="17" t="s">
        <v>22</v>
      </c>
      <c r="B9" s="18"/>
      <c r="C9" s="19"/>
      <c r="D9" s="19"/>
      <c r="E9" s="20"/>
      <c r="F9" s="19"/>
      <c r="G9" s="19"/>
      <c r="H9" s="21"/>
      <c r="I9" s="16"/>
      <c r="J9" s="22">
        <v>1</v>
      </c>
    </row>
    <row r="10" spans="1:10" ht="14.85" customHeight="1" x14ac:dyDescent="0.2">
      <c r="A10" s="23"/>
      <c r="B10" s="24" t="s">
        <v>23</v>
      </c>
      <c r="C10" s="25" t="s">
        <v>23</v>
      </c>
      <c r="D10" s="692" t="s">
        <v>24</v>
      </c>
      <c r="E10" s="692"/>
      <c r="F10" s="692"/>
      <c r="G10" s="692"/>
      <c r="H10" s="692"/>
      <c r="I10" s="27"/>
      <c r="J10" s="28" t="s">
        <v>25</v>
      </c>
    </row>
    <row r="11" spans="1:10" ht="11.25" customHeight="1" x14ac:dyDescent="0.2">
      <c r="A11" s="29" t="s">
        <v>26</v>
      </c>
      <c r="B11" s="30" t="s">
        <v>27</v>
      </c>
      <c r="C11" s="30" t="s">
        <v>28</v>
      </c>
      <c r="D11" s="685" t="s">
        <v>29</v>
      </c>
      <c r="E11" s="685"/>
      <c r="F11" s="31" t="s">
        <v>30</v>
      </c>
      <c r="G11" s="685" t="s">
        <v>31</v>
      </c>
      <c r="H11" s="685"/>
      <c r="I11" s="32" t="s">
        <v>30</v>
      </c>
      <c r="J11" s="32"/>
    </row>
    <row r="12" spans="1:10" ht="11.25" customHeight="1" x14ac:dyDescent="0.2">
      <c r="A12" s="33"/>
      <c r="B12" s="34"/>
      <c r="C12" s="35" t="s">
        <v>32</v>
      </c>
      <c r="D12" s="686" t="s">
        <v>33</v>
      </c>
      <c r="E12" s="686"/>
      <c r="F12" s="36" t="s">
        <v>34</v>
      </c>
      <c r="G12" s="686" t="s">
        <v>35</v>
      </c>
      <c r="H12" s="686"/>
      <c r="I12" s="37" t="s">
        <v>36</v>
      </c>
      <c r="J12" s="37" t="s">
        <v>37</v>
      </c>
    </row>
    <row r="13" spans="1:10" ht="12.75" customHeight="1" x14ac:dyDescent="0.2">
      <c r="A13" s="38" t="s">
        <v>38</v>
      </c>
      <c r="B13" s="39">
        <f>B14+B54</f>
        <v>21139000</v>
      </c>
      <c r="C13" s="39">
        <f>C14+C54</f>
        <v>21139000</v>
      </c>
      <c r="D13" s="684">
        <f>D14+D54</f>
        <v>2835956.98</v>
      </c>
      <c r="E13" s="684"/>
      <c r="F13" s="40" t="e">
        <f>F14+F54</f>
        <v>#DIV/0!</v>
      </c>
      <c r="G13" s="684">
        <f>G14+G54</f>
        <v>9870.1</v>
      </c>
      <c r="H13" s="684"/>
      <c r="I13" s="40" t="e">
        <f>I14+I54</f>
        <v>#DIV/0!</v>
      </c>
      <c r="J13" s="41">
        <f>J14+J54</f>
        <v>21129129.899999999</v>
      </c>
    </row>
    <row r="14" spans="1:10" ht="12.75" customHeight="1" x14ac:dyDescent="0.2">
      <c r="A14" s="42" t="s">
        <v>39</v>
      </c>
      <c r="B14" s="39">
        <f>B15+B19+B23+B31+B35+B40+B41+B48</f>
        <v>21139000</v>
      </c>
      <c r="C14" s="39">
        <f>C15+C19+C23+C31+C35+C40+C41+C48</f>
        <v>21139000</v>
      </c>
      <c r="D14" s="682">
        <f>D15+D19+D23+D31+D35+D40+D41+D48</f>
        <v>2835956.98</v>
      </c>
      <c r="E14" s="682"/>
      <c r="F14" s="40" t="e">
        <f>F15+F19+F23+F31+F35+F40+F41+F48</f>
        <v>#DIV/0!</v>
      </c>
      <c r="G14" s="682">
        <f>G15+G19+G23+G31+G35+G40+G41+G48</f>
        <v>9870.1</v>
      </c>
      <c r="H14" s="682"/>
      <c r="I14" s="40" t="e">
        <f>I15+I19+I23+I31+I35+I40+I41+I48</f>
        <v>#DIV/0!</v>
      </c>
      <c r="J14" s="44">
        <f>J15+J19+J23+J31+J35+J40+J41+J48</f>
        <v>21129129.899999999</v>
      </c>
    </row>
    <row r="15" spans="1:10" ht="12.75" customHeight="1" x14ac:dyDescent="0.2">
      <c r="A15" s="42" t="s">
        <v>40</v>
      </c>
      <c r="B15" s="39">
        <f>SUM(B16:B18)</f>
        <v>350200</v>
      </c>
      <c r="C15" s="39">
        <f>SUM(C16:C18)</f>
        <v>350200</v>
      </c>
      <c r="D15" s="682">
        <f>SUM(D16:D18)</f>
        <v>0</v>
      </c>
      <c r="E15" s="682"/>
      <c r="F15" s="40">
        <f>SUM(F16:F18)</f>
        <v>0</v>
      </c>
      <c r="G15" s="682">
        <f>SUM(G16:G18)</f>
        <v>0</v>
      </c>
      <c r="H15" s="682"/>
      <c r="I15" s="40">
        <f>SUM(I16:I18)</f>
        <v>0</v>
      </c>
      <c r="J15" s="44">
        <f>SUM(J16:J18)</f>
        <v>350200</v>
      </c>
    </row>
    <row r="16" spans="1:10" ht="12.75" customHeight="1" x14ac:dyDescent="0.2">
      <c r="A16" s="42" t="s">
        <v>41</v>
      </c>
      <c r="B16" s="45">
        <v>326800</v>
      </c>
      <c r="C16" s="45">
        <v>326800</v>
      </c>
      <c r="D16" s="683"/>
      <c r="E16" s="683"/>
      <c r="F16" s="40">
        <f>IF($C16="",0,D16/$C16)</f>
        <v>0</v>
      </c>
      <c r="G16" s="683"/>
      <c r="H16" s="683"/>
      <c r="I16" s="40">
        <f>IF($C16="",0,G16/$C16)</f>
        <v>0</v>
      </c>
      <c r="J16" s="44">
        <f>C16-G16</f>
        <v>326800</v>
      </c>
    </row>
    <row r="17" spans="1:10" ht="12.75" customHeight="1" x14ac:dyDescent="0.2">
      <c r="A17" s="42" t="s">
        <v>42</v>
      </c>
      <c r="B17" s="45">
        <v>16800</v>
      </c>
      <c r="C17" s="45">
        <v>16800</v>
      </c>
      <c r="D17" s="683"/>
      <c r="E17" s="683"/>
      <c r="F17" s="40">
        <f>IF(C17="",0,D17/C17)</f>
        <v>0</v>
      </c>
      <c r="G17" s="683"/>
      <c r="H17" s="683"/>
      <c r="I17" s="40">
        <f>IF($C17="",0,G17/$C17)</f>
        <v>0</v>
      </c>
      <c r="J17" s="44">
        <f>C17-G17</f>
        <v>16800</v>
      </c>
    </row>
    <row r="18" spans="1:10" ht="12.75" customHeight="1" x14ac:dyDescent="0.2">
      <c r="A18" s="42" t="s">
        <v>43</v>
      </c>
      <c r="B18" s="45">
        <v>6600</v>
      </c>
      <c r="C18" s="45">
        <v>6600</v>
      </c>
      <c r="D18" s="683"/>
      <c r="E18" s="683"/>
      <c r="F18" s="40">
        <f>IF(C18="",0,D18/C18)</f>
        <v>0</v>
      </c>
      <c r="G18" s="683"/>
      <c r="H18" s="683"/>
      <c r="I18" s="40">
        <f>IF($C18="",0,G18/$C18)</f>
        <v>0</v>
      </c>
      <c r="J18" s="44">
        <f>C18-G18</f>
        <v>6600</v>
      </c>
    </row>
    <row r="19" spans="1:10" ht="12.75" customHeight="1" x14ac:dyDescent="0.2">
      <c r="A19" s="42" t="s">
        <v>44</v>
      </c>
      <c r="B19" s="39">
        <f>SUM(B20:B22)</f>
        <v>100000</v>
      </c>
      <c r="C19" s="39">
        <f>SUM(C20:C22)</f>
        <v>100000</v>
      </c>
      <c r="D19" s="682">
        <f>SUM(D20:D22)</f>
        <v>0</v>
      </c>
      <c r="E19" s="682"/>
      <c r="F19" s="40">
        <f>SUM(F20:F22)</f>
        <v>0</v>
      </c>
      <c r="G19" s="682">
        <f>SUM(G20:G22)</f>
        <v>0</v>
      </c>
      <c r="H19" s="682"/>
      <c r="I19" s="40">
        <f>SUM(I20:I22)</f>
        <v>0</v>
      </c>
      <c r="J19" s="44">
        <f>SUM(J20:J22)</f>
        <v>100000</v>
      </c>
    </row>
    <row r="20" spans="1:10" ht="12.75" customHeight="1" x14ac:dyDescent="0.2">
      <c r="A20" s="42" t="s">
        <v>45</v>
      </c>
      <c r="B20" s="45"/>
      <c r="C20" s="45"/>
      <c r="D20" s="683"/>
      <c r="E20" s="683"/>
      <c r="F20" s="40">
        <f>IF(C20="",0,D20/C20)</f>
        <v>0</v>
      </c>
      <c r="G20" s="683"/>
      <c r="H20" s="683"/>
      <c r="I20" s="40">
        <f>IF($C20="",0,G20/$C20)</f>
        <v>0</v>
      </c>
      <c r="J20" s="44">
        <f>C20-G20</f>
        <v>0</v>
      </c>
    </row>
    <row r="21" spans="1:10" ht="12.75" customHeight="1" x14ac:dyDescent="0.2">
      <c r="A21" s="42" t="s">
        <v>46</v>
      </c>
      <c r="B21" s="45">
        <v>100000</v>
      </c>
      <c r="C21" s="45">
        <v>100000</v>
      </c>
      <c r="D21" s="683"/>
      <c r="E21" s="683"/>
      <c r="F21" s="40">
        <f>IF(C21="",0,D21/C21)</f>
        <v>0</v>
      </c>
      <c r="G21" s="683"/>
      <c r="H21" s="683"/>
      <c r="I21" s="40">
        <f>IF($C21="",0,G21/$C21)</f>
        <v>0</v>
      </c>
      <c r="J21" s="44">
        <f>C21-G21</f>
        <v>100000</v>
      </c>
    </row>
    <row r="22" spans="1:10" ht="12.75" customHeight="1" x14ac:dyDescent="0.2">
      <c r="A22" s="42" t="s">
        <v>47</v>
      </c>
      <c r="B22" s="45"/>
      <c r="C22" s="45"/>
      <c r="D22" s="683"/>
      <c r="E22" s="683"/>
      <c r="F22" s="40">
        <f>IF(C22="",0,D22/C22)</f>
        <v>0</v>
      </c>
      <c r="G22" s="683"/>
      <c r="H22" s="683"/>
      <c r="I22" s="40">
        <f>IF($C22="",0,G22/$C22)</f>
        <v>0</v>
      </c>
      <c r="J22" s="44">
        <f>C22-G22</f>
        <v>0</v>
      </c>
    </row>
    <row r="23" spans="1:10" ht="12.75" customHeight="1" x14ac:dyDescent="0.2">
      <c r="A23" s="42" t="s">
        <v>48</v>
      </c>
      <c r="B23" s="39">
        <f>SUM(B24:B30)</f>
        <v>40900</v>
      </c>
      <c r="C23" s="39">
        <f>SUM(C24:C30)</f>
        <v>40900</v>
      </c>
      <c r="D23" s="682">
        <f>SUM(D24:D30)</f>
        <v>0</v>
      </c>
      <c r="E23" s="682"/>
      <c r="F23" s="40" t="e">
        <f>SUM(F24:F30)</f>
        <v>#DIV/0!</v>
      </c>
      <c r="G23" s="682">
        <f>SUM(G24:G30)</f>
        <v>3887.3</v>
      </c>
      <c r="H23" s="682"/>
      <c r="I23" s="40" t="e">
        <f>SUM(I24:I30)</f>
        <v>#DIV/0!</v>
      </c>
      <c r="J23" s="44">
        <f>SUM(J24:J30)</f>
        <v>37012.699999999997</v>
      </c>
    </row>
    <row r="24" spans="1:10" ht="12.75" customHeight="1" x14ac:dyDescent="0.2">
      <c r="A24" s="42" t="s">
        <v>49</v>
      </c>
      <c r="B24" s="45">
        <v>13300</v>
      </c>
      <c r="C24" s="45">
        <v>13300</v>
      </c>
      <c r="D24" s="683"/>
      <c r="E24" s="683"/>
      <c r="F24" s="40">
        <f t="shared" ref="F24:F30" si="0">IF(C24="",0,D24/C24)</f>
        <v>0</v>
      </c>
      <c r="G24" s="683"/>
      <c r="H24" s="683"/>
      <c r="I24" s="40">
        <f t="shared" ref="I24:I30" si="1">IF($C24="",0,G24/$C24)</f>
        <v>0</v>
      </c>
      <c r="J24" s="44">
        <f t="shared" ref="J24:J30" si="2">C24-G24</f>
        <v>13300</v>
      </c>
    </row>
    <row r="25" spans="1:10" ht="12.75" customHeight="1" x14ac:dyDescent="0.2">
      <c r="A25" s="42" t="s">
        <v>50</v>
      </c>
      <c r="B25" s="45">
        <v>22600</v>
      </c>
      <c r="C25" s="45">
        <v>22600</v>
      </c>
      <c r="D25" s="683"/>
      <c r="E25" s="683"/>
      <c r="F25" s="40">
        <f t="shared" si="0"/>
        <v>0</v>
      </c>
      <c r="G25" s="683">
        <v>3887.3</v>
      </c>
      <c r="H25" s="683"/>
      <c r="I25" s="40">
        <f t="shared" si="1"/>
        <v>0.17200442477876107</v>
      </c>
      <c r="J25" s="44">
        <f t="shared" si="2"/>
        <v>18712.7</v>
      </c>
    </row>
    <row r="26" spans="1:10" ht="12.75" customHeight="1" x14ac:dyDescent="0.2">
      <c r="A26" s="42" t="s">
        <v>51</v>
      </c>
      <c r="B26" s="45"/>
      <c r="C26" s="45"/>
      <c r="D26" s="683"/>
      <c r="E26" s="683"/>
      <c r="F26" s="40">
        <f t="shared" si="0"/>
        <v>0</v>
      </c>
      <c r="G26" s="683"/>
      <c r="H26" s="683"/>
      <c r="I26" s="40">
        <f t="shared" si="1"/>
        <v>0</v>
      </c>
      <c r="J26" s="44">
        <f t="shared" si="2"/>
        <v>0</v>
      </c>
    </row>
    <row r="27" spans="1:10" ht="12.75" customHeight="1" x14ac:dyDescent="0.2">
      <c r="A27" s="42" t="s">
        <v>52</v>
      </c>
      <c r="B27" s="45"/>
      <c r="C27" s="45"/>
      <c r="D27" s="683"/>
      <c r="E27" s="683"/>
      <c r="F27" s="40">
        <f t="shared" si="0"/>
        <v>0</v>
      </c>
      <c r="G27" s="683"/>
      <c r="H27" s="683"/>
      <c r="I27" s="40">
        <f t="shared" si="1"/>
        <v>0</v>
      </c>
      <c r="J27" s="44">
        <f t="shared" si="2"/>
        <v>0</v>
      </c>
    </row>
    <row r="28" spans="1:10" ht="25.5" customHeight="1" x14ac:dyDescent="0.2">
      <c r="A28" s="47" t="s">
        <v>53</v>
      </c>
      <c r="B28" s="45"/>
      <c r="C28" s="45"/>
      <c r="D28" s="683"/>
      <c r="E28" s="683"/>
      <c r="F28" s="40">
        <f t="shared" si="0"/>
        <v>0</v>
      </c>
      <c r="G28" s="683"/>
      <c r="H28" s="683"/>
      <c r="I28" s="40">
        <f t="shared" si="1"/>
        <v>0</v>
      </c>
      <c r="J28" s="44">
        <f t="shared" si="2"/>
        <v>0</v>
      </c>
    </row>
    <row r="29" spans="1:10" ht="12.75" customHeight="1" x14ac:dyDescent="0.2">
      <c r="A29" s="47" t="s">
        <v>54</v>
      </c>
      <c r="B29" s="45">
        <v>0</v>
      </c>
      <c r="C29" s="45">
        <v>0</v>
      </c>
      <c r="D29" s="683"/>
      <c r="E29" s="683"/>
      <c r="F29" s="40" t="e">
        <f t="shared" si="0"/>
        <v>#DIV/0!</v>
      </c>
      <c r="G29" s="683"/>
      <c r="H29" s="683"/>
      <c r="I29" s="40" t="e">
        <f t="shared" si="1"/>
        <v>#DIV/0!</v>
      </c>
      <c r="J29" s="44">
        <f t="shared" si="2"/>
        <v>0</v>
      </c>
    </row>
    <row r="30" spans="1:10" ht="12.75" customHeight="1" x14ac:dyDescent="0.2">
      <c r="A30" s="42" t="s">
        <v>55</v>
      </c>
      <c r="B30" s="45">
        <v>5000</v>
      </c>
      <c r="C30" s="45">
        <v>5000</v>
      </c>
      <c r="D30" s="683"/>
      <c r="E30" s="683"/>
      <c r="F30" s="40">
        <f t="shared" si="0"/>
        <v>0</v>
      </c>
      <c r="G30" s="683"/>
      <c r="H30" s="683"/>
      <c r="I30" s="40">
        <f t="shared" si="1"/>
        <v>0</v>
      </c>
      <c r="J30" s="44">
        <f t="shared" si="2"/>
        <v>5000</v>
      </c>
    </row>
    <row r="31" spans="1:10" ht="12.75" customHeight="1" x14ac:dyDescent="0.2">
      <c r="A31" s="42" t="s">
        <v>56</v>
      </c>
      <c r="B31" s="39">
        <f>SUM(B32:B34)</f>
        <v>3700</v>
      </c>
      <c r="C31" s="39">
        <f>SUM(C32:C34)</f>
        <v>3700</v>
      </c>
      <c r="D31" s="682">
        <f>SUM(D32:D34)</f>
        <v>0</v>
      </c>
      <c r="E31" s="682"/>
      <c r="F31" s="40">
        <f>SUM(F32:F34)</f>
        <v>0</v>
      </c>
      <c r="G31" s="682">
        <f>SUM(G32:G34)</f>
        <v>0</v>
      </c>
      <c r="H31" s="682"/>
      <c r="I31" s="40">
        <f>SUM(I32:I34)</f>
        <v>0</v>
      </c>
      <c r="J31" s="44">
        <f>SUM(J32:J34)</f>
        <v>3700</v>
      </c>
    </row>
    <row r="32" spans="1:10" ht="12.75" customHeight="1" x14ac:dyDescent="0.2">
      <c r="A32" s="42" t="s">
        <v>57</v>
      </c>
      <c r="B32" s="45"/>
      <c r="C32" s="45"/>
      <c r="D32" s="683"/>
      <c r="E32" s="683"/>
      <c r="F32" s="40">
        <f>IF(C32="",0,D32/C32)</f>
        <v>0</v>
      </c>
      <c r="G32" s="683"/>
      <c r="H32" s="683"/>
      <c r="I32" s="40">
        <f>IF($C32="",0,G32/$C32)</f>
        <v>0</v>
      </c>
      <c r="J32" s="44">
        <f>C32-G32</f>
        <v>0</v>
      </c>
    </row>
    <row r="33" spans="1:10" ht="12.75" customHeight="1" x14ac:dyDescent="0.2">
      <c r="A33" s="42" t="s">
        <v>58</v>
      </c>
      <c r="B33" s="45"/>
      <c r="C33" s="45"/>
      <c r="D33" s="683"/>
      <c r="E33" s="683"/>
      <c r="F33" s="40">
        <f>IF(C33="",0,D33/C33)</f>
        <v>0</v>
      </c>
      <c r="G33" s="683"/>
      <c r="H33" s="683"/>
      <c r="I33" s="40">
        <f>IF($C33="",0,G33/$C33)</f>
        <v>0</v>
      </c>
      <c r="J33" s="44">
        <f>C33-G33</f>
        <v>0</v>
      </c>
    </row>
    <row r="34" spans="1:10" ht="12.75" customHeight="1" x14ac:dyDescent="0.2">
      <c r="A34" s="42" t="s">
        <v>59</v>
      </c>
      <c r="B34" s="45">
        <v>3700</v>
      </c>
      <c r="C34" s="45">
        <v>3700</v>
      </c>
      <c r="D34" s="683"/>
      <c r="E34" s="683"/>
      <c r="F34" s="40">
        <f>IF(C34="",0,D34/C34)</f>
        <v>0</v>
      </c>
      <c r="G34" s="683"/>
      <c r="H34" s="683"/>
      <c r="I34" s="40">
        <f>IF($C34="",0,G34/$C34)</f>
        <v>0</v>
      </c>
      <c r="J34" s="44">
        <f>C34-G34</f>
        <v>3700</v>
      </c>
    </row>
    <row r="35" spans="1:10" ht="12.75" customHeight="1" x14ac:dyDescent="0.2">
      <c r="A35" s="42" t="s">
        <v>60</v>
      </c>
      <c r="B35" s="39">
        <f>SUM(B36:B39)</f>
        <v>6500</v>
      </c>
      <c r="C35" s="39">
        <f>SUM(C36:C39)</f>
        <v>6500</v>
      </c>
      <c r="D35" s="682">
        <f>SUM(D36:D39)</f>
        <v>0</v>
      </c>
      <c r="E35" s="682"/>
      <c r="F35" s="40">
        <f>SUM(F36:F39)</f>
        <v>0</v>
      </c>
      <c r="G35" s="682">
        <f>SUM(G36:G39)</f>
        <v>0</v>
      </c>
      <c r="H35" s="682"/>
      <c r="I35" s="40">
        <f>SUM(I36:I39)</f>
        <v>0</v>
      </c>
      <c r="J35" s="44">
        <f>SUM(J36:J39)</f>
        <v>6500</v>
      </c>
    </row>
    <row r="36" spans="1:10" ht="12.75" customHeight="1" x14ac:dyDescent="0.2">
      <c r="A36" s="42" t="s">
        <v>61</v>
      </c>
      <c r="B36" s="45"/>
      <c r="C36" s="45"/>
      <c r="D36" s="683"/>
      <c r="E36" s="683"/>
      <c r="F36" s="40">
        <f>IF(C36="",0,D36/C36)</f>
        <v>0</v>
      </c>
      <c r="G36" s="683"/>
      <c r="H36" s="683"/>
      <c r="I36" s="40">
        <f>IF($C36="",0,G36/$C36)</f>
        <v>0</v>
      </c>
      <c r="J36" s="44">
        <f>C36-G36</f>
        <v>0</v>
      </c>
    </row>
    <row r="37" spans="1:10" ht="12.75" customHeight="1" x14ac:dyDescent="0.2">
      <c r="A37" s="42" t="s">
        <v>62</v>
      </c>
      <c r="B37" s="45"/>
      <c r="C37" s="45"/>
      <c r="D37" s="683"/>
      <c r="E37" s="683"/>
      <c r="F37" s="40">
        <f>IF(C37="",0,D37/C37)</f>
        <v>0</v>
      </c>
      <c r="G37" s="683"/>
      <c r="H37" s="683"/>
      <c r="I37" s="40">
        <f>IF($C37="",0,G37/$C37)</f>
        <v>0</v>
      </c>
      <c r="J37" s="44">
        <f>C37-G37</f>
        <v>0</v>
      </c>
    </row>
    <row r="38" spans="1:10" ht="12.75" customHeight="1" x14ac:dyDescent="0.2">
      <c r="A38" s="42" t="s">
        <v>63</v>
      </c>
      <c r="B38" s="45">
        <v>6500</v>
      </c>
      <c r="C38" s="45">
        <v>6500</v>
      </c>
      <c r="D38" s="683"/>
      <c r="E38" s="683"/>
      <c r="F38" s="40">
        <f>IF(C38="",0,D38/C38)</f>
        <v>0</v>
      </c>
      <c r="G38" s="683"/>
      <c r="H38" s="683"/>
      <c r="I38" s="40">
        <f>IF($C38="",0,G38/$C38)</f>
        <v>0</v>
      </c>
      <c r="J38" s="44">
        <f>C38-G38</f>
        <v>6500</v>
      </c>
    </row>
    <row r="39" spans="1:10" ht="12.75" customHeight="1" x14ac:dyDescent="0.2">
      <c r="A39" s="48" t="s">
        <v>64</v>
      </c>
      <c r="B39" s="45"/>
      <c r="C39" s="45"/>
      <c r="D39" s="683"/>
      <c r="E39" s="683"/>
      <c r="F39" s="40">
        <f>IF(C39="",0,D39/C39)</f>
        <v>0</v>
      </c>
      <c r="G39" s="683"/>
      <c r="H39" s="683"/>
      <c r="I39" s="40">
        <f>IF($C39="",0,G39/$C39)</f>
        <v>0</v>
      </c>
      <c r="J39" s="44">
        <f>C39-G39</f>
        <v>0</v>
      </c>
    </row>
    <row r="40" spans="1:10" ht="12.75" customHeight="1" x14ac:dyDescent="0.2">
      <c r="A40" s="42" t="s">
        <v>65</v>
      </c>
      <c r="B40" s="45">
        <v>2800</v>
      </c>
      <c r="C40" s="45">
        <v>2800</v>
      </c>
      <c r="D40" s="683"/>
      <c r="E40" s="683"/>
      <c r="F40" s="40">
        <f>IF(C40="",0,D40/C40)</f>
        <v>0</v>
      </c>
      <c r="G40" s="683"/>
      <c r="H40" s="683"/>
      <c r="I40" s="40">
        <f>IF($C40="",0,G40/$C40)</f>
        <v>0</v>
      </c>
      <c r="J40" s="44">
        <f>C40-G40</f>
        <v>2800</v>
      </c>
    </row>
    <row r="41" spans="1:10" ht="12.75" customHeight="1" x14ac:dyDescent="0.2">
      <c r="A41" s="42" t="s">
        <v>66</v>
      </c>
      <c r="B41" s="39">
        <f>SUM(B42:B47)</f>
        <v>20616100</v>
      </c>
      <c r="C41" s="39">
        <f>SUM(C42:C47)</f>
        <v>20616100</v>
      </c>
      <c r="D41" s="682">
        <f>SUM(D42:D47)</f>
        <v>2835956.98</v>
      </c>
      <c r="E41" s="682"/>
      <c r="F41" s="40">
        <f>SUM(F42:F47)</f>
        <v>0.14711151699381667</v>
      </c>
      <c r="G41" s="682">
        <f>SUM(G42:G47)</f>
        <v>0</v>
      </c>
      <c r="H41" s="682"/>
      <c r="I41" s="40">
        <f>SUM(I42:I47)</f>
        <v>0</v>
      </c>
      <c r="J41" s="44">
        <f>SUM(J42:J47)</f>
        <v>20616100</v>
      </c>
    </row>
    <row r="42" spans="1:10" ht="12.75" customHeight="1" x14ac:dyDescent="0.2">
      <c r="A42" s="42" t="s">
        <v>67</v>
      </c>
      <c r="B42" s="45">
        <v>19277600</v>
      </c>
      <c r="C42" s="45">
        <v>19277600</v>
      </c>
      <c r="D42" s="683">
        <v>2835956.98</v>
      </c>
      <c r="E42" s="683"/>
      <c r="F42" s="40">
        <f t="shared" ref="F42:F47" si="3">IF(C42="",0,D42/C42)</f>
        <v>0.14711151699381667</v>
      </c>
      <c r="G42" s="683"/>
      <c r="H42" s="683"/>
      <c r="I42" s="40">
        <f t="shared" ref="I42:I47" si="4">IF($C42="",0,G42/$C42)</f>
        <v>0</v>
      </c>
      <c r="J42" s="44">
        <f t="shared" ref="J42:J47" si="5">C42-G42</f>
        <v>19277600</v>
      </c>
    </row>
    <row r="43" spans="1:10" ht="12.75" customHeight="1" x14ac:dyDescent="0.2">
      <c r="A43" s="42" t="s">
        <v>68</v>
      </c>
      <c r="B43" s="45"/>
      <c r="C43" s="45"/>
      <c r="D43" s="683"/>
      <c r="E43" s="683"/>
      <c r="F43" s="40">
        <f t="shared" si="3"/>
        <v>0</v>
      </c>
      <c r="G43" s="683"/>
      <c r="H43" s="683"/>
      <c r="I43" s="40">
        <f t="shared" si="4"/>
        <v>0</v>
      </c>
      <c r="J43" s="44">
        <f t="shared" si="5"/>
        <v>0</v>
      </c>
    </row>
    <row r="44" spans="1:10" ht="12.75" customHeight="1" x14ac:dyDescent="0.2">
      <c r="A44" s="42" t="s">
        <v>69</v>
      </c>
      <c r="B44" s="45"/>
      <c r="C44" s="45"/>
      <c r="D44" s="683"/>
      <c r="E44" s="683"/>
      <c r="F44" s="40">
        <f t="shared" si="3"/>
        <v>0</v>
      </c>
      <c r="G44" s="683"/>
      <c r="H44" s="683"/>
      <c r="I44" s="40">
        <f t="shared" si="4"/>
        <v>0</v>
      </c>
      <c r="J44" s="44">
        <f t="shared" si="5"/>
        <v>0</v>
      </c>
    </row>
    <row r="45" spans="1:10" ht="12.75" customHeight="1" x14ac:dyDescent="0.2">
      <c r="A45" s="42" t="s">
        <v>70</v>
      </c>
      <c r="B45" s="45"/>
      <c r="C45" s="45"/>
      <c r="D45" s="683"/>
      <c r="E45" s="683"/>
      <c r="F45" s="40">
        <f t="shared" si="3"/>
        <v>0</v>
      </c>
      <c r="G45" s="683"/>
      <c r="H45" s="683"/>
      <c r="I45" s="40">
        <f t="shared" si="4"/>
        <v>0</v>
      </c>
      <c r="J45" s="44">
        <f t="shared" si="5"/>
        <v>0</v>
      </c>
    </row>
    <row r="46" spans="1:10" ht="12.75" customHeight="1" x14ac:dyDescent="0.2">
      <c r="A46" s="42" t="s">
        <v>71</v>
      </c>
      <c r="B46" s="45">
        <v>1338500</v>
      </c>
      <c r="C46" s="45">
        <v>1338500</v>
      </c>
      <c r="D46" s="683"/>
      <c r="E46" s="683"/>
      <c r="F46" s="40">
        <f t="shared" si="3"/>
        <v>0</v>
      </c>
      <c r="G46" s="683"/>
      <c r="H46" s="683"/>
      <c r="I46" s="40">
        <f t="shared" si="4"/>
        <v>0</v>
      </c>
      <c r="J46" s="44">
        <f t="shared" si="5"/>
        <v>1338500</v>
      </c>
    </row>
    <row r="47" spans="1:10" ht="12.75" customHeight="1" x14ac:dyDescent="0.2">
      <c r="A47" s="49" t="s">
        <v>72</v>
      </c>
      <c r="B47" s="45"/>
      <c r="C47" s="45"/>
      <c r="D47" s="683"/>
      <c r="E47" s="683"/>
      <c r="F47" s="40">
        <f t="shared" si="3"/>
        <v>0</v>
      </c>
      <c r="G47" s="683"/>
      <c r="H47" s="683"/>
      <c r="I47" s="40">
        <f t="shared" si="4"/>
        <v>0</v>
      </c>
      <c r="J47" s="44">
        <f t="shared" si="5"/>
        <v>0</v>
      </c>
    </row>
    <row r="48" spans="1:10" ht="12.75" customHeight="1" x14ac:dyDescent="0.2">
      <c r="A48" s="42" t="s">
        <v>73</v>
      </c>
      <c r="B48" s="39">
        <f>SUM(B49:B53)</f>
        <v>18800</v>
      </c>
      <c r="C48" s="39">
        <f>SUM(C49:C53)</f>
        <v>18800</v>
      </c>
      <c r="D48" s="682">
        <f>SUM(D49:D53)</f>
        <v>0</v>
      </c>
      <c r="E48" s="682"/>
      <c r="F48" s="40">
        <f>SUM(F49:F53)</f>
        <v>0</v>
      </c>
      <c r="G48" s="682">
        <f>SUM(G49:G53)</f>
        <v>5982.8</v>
      </c>
      <c r="H48" s="682"/>
      <c r="I48" s="40">
        <f>SUM(I49:I53)</f>
        <v>0.47862399999999999</v>
      </c>
      <c r="J48" s="44">
        <f>SUM(J49:J53)</f>
        <v>12817.2</v>
      </c>
    </row>
    <row r="49" spans="1:10" ht="12.75" customHeight="1" x14ac:dyDescent="0.2">
      <c r="A49" s="42" t="s">
        <v>74</v>
      </c>
      <c r="B49" s="45"/>
      <c r="C49" s="45"/>
      <c r="D49" s="683"/>
      <c r="E49" s="683"/>
      <c r="F49" s="40">
        <f>IF(C49="",0,D49/C49)</f>
        <v>0</v>
      </c>
      <c r="G49" s="683"/>
      <c r="H49" s="683"/>
      <c r="I49" s="40">
        <f>IF($C49="",0,G49/$C49)</f>
        <v>0</v>
      </c>
      <c r="J49" s="44">
        <f>C49-G49</f>
        <v>0</v>
      </c>
    </row>
    <row r="50" spans="1:10" ht="12.75" customHeight="1" x14ac:dyDescent="0.2">
      <c r="A50" s="42" t="s">
        <v>75</v>
      </c>
      <c r="B50" s="45">
        <v>12500</v>
      </c>
      <c r="C50" s="45">
        <v>12500</v>
      </c>
      <c r="D50" s="683"/>
      <c r="E50" s="683"/>
      <c r="F50" s="40">
        <f>IF(C50="",0,D50/C50)</f>
        <v>0</v>
      </c>
      <c r="G50" s="683">
        <v>5982.8</v>
      </c>
      <c r="H50" s="683"/>
      <c r="I50" s="40">
        <f>IF($C50="",0,G50/$C50)</f>
        <v>0.47862399999999999</v>
      </c>
      <c r="J50" s="44">
        <f>C50-G50</f>
        <v>6517.2</v>
      </c>
    </row>
    <row r="51" spans="1:10" ht="12.75" customHeight="1" x14ac:dyDescent="0.2">
      <c r="A51" s="42" t="s">
        <v>76</v>
      </c>
      <c r="B51" s="45">
        <v>6300</v>
      </c>
      <c r="C51" s="45">
        <v>6300</v>
      </c>
      <c r="D51" s="683"/>
      <c r="E51" s="683"/>
      <c r="F51" s="40">
        <f>IF(C51="",0,D51/C51)</f>
        <v>0</v>
      </c>
      <c r="G51" s="683"/>
      <c r="H51" s="683"/>
      <c r="I51" s="40">
        <f>IF($C51="",0,G51/$C51)</f>
        <v>0</v>
      </c>
      <c r="J51" s="44">
        <f>C51-G51</f>
        <v>6300</v>
      </c>
    </row>
    <row r="52" spans="1:10" ht="25.5" customHeight="1" x14ac:dyDescent="0.2">
      <c r="A52" s="47" t="s">
        <v>77</v>
      </c>
      <c r="B52" s="45"/>
      <c r="C52" s="45"/>
      <c r="D52" s="683"/>
      <c r="E52" s="683"/>
      <c r="F52" s="40">
        <f>IF(C52="",0,D52/C52)</f>
        <v>0</v>
      </c>
      <c r="G52" s="683"/>
      <c r="H52" s="683"/>
      <c r="I52" s="40">
        <f>IF($C52="",0,G52/$C52)</f>
        <v>0</v>
      </c>
      <c r="J52" s="44">
        <f>C52-G52</f>
        <v>0</v>
      </c>
    </row>
    <row r="53" spans="1:10" ht="12.75" customHeight="1" x14ac:dyDescent="0.2">
      <c r="A53" s="49" t="s">
        <v>78</v>
      </c>
      <c r="B53" s="45"/>
      <c r="C53" s="45"/>
      <c r="D53" s="683"/>
      <c r="E53" s="683"/>
      <c r="F53" s="40">
        <f>IF(C53="",0,D53/C53)</f>
        <v>0</v>
      </c>
      <c r="G53" s="683"/>
      <c r="H53" s="683"/>
      <c r="I53" s="40">
        <f>IF($C53="",0,G53/$C53)</f>
        <v>0</v>
      </c>
      <c r="J53" s="44">
        <f>C53-G53</f>
        <v>0</v>
      </c>
    </row>
    <row r="54" spans="1:10" ht="12.75" customHeight="1" x14ac:dyDescent="0.2">
      <c r="A54" s="42" t="s">
        <v>79</v>
      </c>
      <c r="B54" s="39">
        <f>B55+B58+B61+B62+B70</f>
        <v>0</v>
      </c>
      <c r="C54" s="39">
        <f>C55+C58+C61+C62+C70</f>
        <v>0</v>
      </c>
      <c r="D54" s="682">
        <f>D55+D58+D61+D62+D70</f>
        <v>0</v>
      </c>
      <c r="E54" s="682"/>
      <c r="F54" s="40" t="e">
        <f>F55+F58+F61+F62+F70</f>
        <v>#DIV/0!</v>
      </c>
      <c r="G54" s="682">
        <f>G55+G58+G61+G62+G70</f>
        <v>0</v>
      </c>
      <c r="H54" s="682"/>
      <c r="I54" s="40" t="e">
        <f>I55+I58+I61+I62+I70</f>
        <v>#DIV/0!</v>
      </c>
      <c r="J54" s="44">
        <f>J55+J58+J61+J62+J70</f>
        <v>0</v>
      </c>
    </row>
    <row r="55" spans="1:10" ht="12.75" customHeight="1" x14ac:dyDescent="0.2">
      <c r="A55" s="42" t="s">
        <v>80</v>
      </c>
      <c r="B55" s="39">
        <f>SUM(B56:B57)</f>
        <v>0</v>
      </c>
      <c r="C55" s="39">
        <f>SUM(C56:C57)</f>
        <v>0</v>
      </c>
      <c r="D55" s="682">
        <f>SUM(D56:D57)</f>
        <v>0</v>
      </c>
      <c r="E55" s="682"/>
      <c r="F55" s="40">
        <f>SUM(F56:F57)</f>
        <v>0</v>
      </c>
      <c r="G55" s="682">
        <f>SUM(G56:G57)</f>
        <v>0</v>
      </c>
      <c r="H55" s="682"/>
      <c r="I55" s="40">
        <f>SUM(I56:I57)</f>
        <v>0</v>
      </c>
      <c r="J55" s="44">
        <f>SUM(J56:J57)</f>
        <v>0</v>
      </c>
    </row>
    <row r="56" spans="1:10" ht="12.75" customHeight="1" x14ac:dyDescent="0.2">
      <c r="A56" s="42" t="s">
        <v>81</v>
      </c>
      <c r="B56" s="45"/>
      <c r="C56" s="45"/>
      <c r="D56" s="683"/>
      <c r="E56" s="683"/>
      <c r="F56" s="40">
        <f>IF(C56="",0,D56/C56)</f>
        <v>0</v>
      </c>
      <c r="G56" s="683"/>
      <c r="H56" s="683"/>
      <c r="I56" s="40">
        <f>IF($C56="",0,G56/$C56)</f>
        <v>0</v>
      </c>
      <c r="J56" s="44">
        <f>C56-G56</f>
        <v>0</v>
      </c>
    </row>
    <row r="57" spans="1:10" ht="12.75" customHeight="1" x14ac:dyDescent="0.2">
      <c r="A57" s="42" t="s">
        <v>82</v>
      </c>
      <c r="B57" s="45"/>
      <c r="C57" s="45"/>
      <c r="D57" s="683"/>
      <c r="E57" s="683"/>
      <c r="F57" s="40">
        <f>IF(C57="",0,D57/C57)</f>
        <v>0</v>
      </c>
      <c r="G57" s="683"/>
      <c r="H57" s="683"/>
      <c r="I57" s="40">
        <f>IF($C57="",0,G57/$C57)</f>
        <v>0</v>
      </c>
      <c r="J57" s="44">
        <f>C57-G57</f>
        <v>0</v>
      </c>
    </row>
    <row r="58" spans="1:10" ht="12.75" customHeight="1" x14ac:dyDescent="0.2">
      <c r="A58" s="42" t="s">
        <v>83</v>
      </c>
      <c r="B58" s="39">
        <f>SUM(B59:B60)</f>
        <v>0</v>
      </c>
      <c r="C58" s="39">
        <f>SUM(C59:C60)</f>
        <v>0</v>
      </c>
      <c r="D58" s="682">
        <f>SUM(D59:D60)</f>
        <v>0</v>
      </c>
      <c r="E58" s="682"/>
      <c r="F58" s="40">
        <f>SUM(F59:F60)</f>
        <v>0</v>
      </c>
      <c r="G58" s="682">
        <f>SUM(G59:G60)</f>
        <v>0</v>
      </c>
      <c r="H58" s="682"/>
      <c r="I58" s="40">
        <f>SUM(I59:I60)</f>
        <v>0</v>
      </c>
      <c r="J58" s="44">
        <f>SUM(J59:J60)</f>
        <v>0</v>
      </c>
    </row>
    <row r="59" spans="1:10" ht="12.75" customHeight="1" x14ac:dyDescent="0.2">
      <c r="A59" s="42" t="s">
        <v>84</v>
      </c>
      <c r="B59" s="45"/>
      <c r="C59" s="45"/>
      <c r="D59" s="683"/>
      <c r="E59" s="683"/>
      <c r="F59" s="40">
        <f>IF(C59="",0,D59/C59)</f>
        <v>0</v>
      </c>
      <c r="G59" s="683"/>
      <c r="H59" s="683"/>
      <c r="I59" s="40">
        <f>IF($C59="",0,G59/$C59)</f>
        <v>0</v>
      </c>
      <c r="J59" s="44">
        <f>C59-G59</f>
        <v>0</v>
      </c>
    </row>
    <row r="60" spans="1:10" ht="12.75" customHeight="1" x14ac:dyDescent="0.2">
      <c r="A60" s="42" t="s">
        <v>85</v>
      </c>
      <c r="B60" s="45"/>
      <c r="C60" s="45"/>
      <c r="D60" s="683"/>
      <c r="E60" s="683"/>
      <c r="F60" s="40">
        <f>IF(C60="",0,D60/C60)</f>
        <v>0</v>
      </c>
      <c r="G60" s="683"/>
      <c r="H60" s="683"/>
      <c r="I60" s="40">
        <f>IF($C60="",0,G60/$C60)</f>
        <v>0</v>
      </c>
      <c r="J60" s="44">
        <f>C60-G60</f>
        <v>0</v>
      </c>
    </row>
    <row r="61" spans="1:10" ht="12.75" customHeight="1" x14ac:dyDescent="0.2">
      <c r="A61" s="42" t="s">
        <v>86</v>
      </c>
      <c r="B61" s="45"/>
      <c r="C61" s="45"/>
      <c r="D61" s="683"/>
      <c r="E61" s="683"/>
      <c r="F61" s="40">
        <f>IF(C61="",0,D61/C61)</f>
        <v>0</v>
      </c>
      <c r="G61" s="683"/>
      <c r="H61" s="683"/>
      <c r="I61" s="40">
        <f>IF($C61="",0,G61/$C61)</f>
        <v>0</v>
      </c>
      <c r="J61" s="44">
        <f>C61-G61</f>
        <v>0</v>
      </c>
    </row>
    <row r="62" spans="1:10" ht="12.75" customHeight="1" x14ac:dyDescent="0.2">
      <c r="A62" s="42" t="s">
        <v>87</v>
      </c>
      <c r="B62" s="39">
        <f>SUM(B63:B69)</f>
        <v>0</v>
      </c>
      <c r="C62" s="39">
        <f>SUM(C63:C69)</f>
        <v>0</v>
      </c>
      <c r="D62" s="682">
        <f>SUM(D63:D69)</f>
        <v>0</v>
      </c>
      <c r="E62" s="682"/>
      <c r="F62" s="40" t="e">
        <f>SUM(F63:F69)</f>
        <v>#DIV/0!</v>
      </c>
      <c r="G62" s="682">
        <f>SUM(G63:G69)</f>
        <v>0</v>
      </c>
      <c r="H62" s="682"/>
      <c r="I62" s="40" t="e">
        <f>SUM(I63:I69)</f>
        <v>#DIV/0!</v>
      </c>
      <c r="J62" s="44">
        <f>SUM(J63:J69)</f>
        <v>0</v>
      </c>
    </row>
    <row r="63" spans="1:10" ht="12.75" customHeight="1" x14ac:dyDescent="0.2">
      <c r="A63" s="42" t="s">
        <v>67</v>
      </c>
      <c r="B63" s="45">
        <v>0</v>
      </c>
      <c r="C63" s="45">
        <v>0</v>
      </c>
      <c r="D63" s="683"/>
      <c r="E63" s="683"/>
      <c r="F63" s="40" t="e">
        <f t="shared" ref="F63:F69" si="6">IF(C63="",0,D63/C63)</f>
        <v>#DIV/0!</v>
      </c>
      <c r="G63" s="683"/>
      <c r="H63" s="683"/>
      <c r="I63" s="40" t="e">
        <f t="shared" ref="I63:I69" si="7">IF($C63="",0,G63/$C63)</f>
        <v>#DIV/0!</v>
      </c>
      <c r="J63" s="44">
        <f t="shared" ref="J63:J69" si="8">C63-G63</f>
        <v>0</v>
      </c>
    </row>
    <row r="64" spans="1:10" ht="12.75" customHeight="1" x14ac:dyDescent="0.2">
      <c r="A64" s="42" t="s">
        <v>68</v>
      </c>
      <c r="B64" s="45"/>
      <c r="C64" s="45"/>
      <c r="D64" s="683"/>
      <c r="E64" s="683"/>
      <c r="F64" s="40">
        <f t="shared" si="6"/>
        <v>0</v>
      </c>
      <c r="G64" s="683"/>
      <c r="H64" s="683"/>
      <c r="I64" s="40">
        <f t="shared" si="7"/>
        <v>0</v>
      </c>
      <c r="J64" s="44">
        <f t="shared" si="8"/>
        <v>0</v>
      </c>
    </row>
    <row r="65" spans="1:10" ht="12.75" customHeight="1" x14ac:dyDescent="0.2">
      <c r="A65" s="42" t="s">
        <v>69</v>
      </c>
      <c r="B65" s="45"/>
      <c r="C65" s="45"/>
      <c r="D65" s="683"/>
      <c r="E65" s="683"/>
      <c r="F65" s="40">
        <f t="shared" si="6"/>
        <v>0</v>
      </c>
      <c r="G65" s="683"/>
      <c r="H65" s="683"/>
      <c r="I65" s="40">
        <f t="shared" si="7"/>
        <v>0</v>
      </c>
      <c r="J65" s="44">
        <f t="shared" si="8"/>
        <v>0</v>
      </c>
    </row>
    <row r="66" spans="1:10" ht="12.75" customHeight="1" x14ac:dyDescent="0.2">
      <c r="A66" s="42" t="s">
        <v>70</v>
      </c>
      <c r="B66" s="45"/>
      <c r="C66" s="45"/>
      <c r="D66" s="683"/>
      <c r="E66" s="683"/>
      <c r="F66" s="40">
        <f t="shared" si="6"/>
        <v>0</v>
      </c>
      <c r="G66" s="683"/>
      <c r="H66" s="683"/>
      <c r="I66" s="40">
        <f t="shared" si="7"/>
        <v>0</v>
      </c>
      <c r="J66" s="44">
        <f t="shared" si="8"/>
        <v>0</v>
      </c>
    </row>
    <row r="67" spans="1:10" ht="12.75" customHeight="1" x14ac:dyDescent="0.2">
      <c r="A67" s="50" t="s">
        <v>88</v>
      </c>
      <c r="B67" s="45"/>
      <c r="C67" s="45"/>
      <c r="D67" s="683"/>
      <c r="E67" s="683"/>
      <c r="F67" s="40">
        <f t="shared" si="6"/>
        <v>0</v>
      </c>
      <c r="G67" s="683"/>
      <c r="H67" s="683"/>
      <c r="I67" s="40">
        <f t="shared" si="7"/>
        <v>0</v>
      </c>
      <c r="J67" s="44">
        <f t="shared" si="8"/>
        <v>0</v>
      </c>
    </row>
    <row r="68" spans="1:10" ht="12.75" customHeight="1" x14ac:dyDescent="0.2">
      <c r="A68" s="50" t="s">
        <v>71</v>
      </c>
      <c r="B68" s="45">
        <v>0</v>
      </c>
      <c r="C68" s="45">
        <v>0</v>
      </c>
      <c r="D68" s="683"/>
      <c r="E68" s="683"/>
      <c r="F68" s="40" t="e">
        <f t="shared" si="6"/>
        <v>#DIV/0!</v>
      </c>
      <c r="G68" s="683"/>
      <c r="H68" s="683"/>
      <c r="I68" s="40" t="e">
        <f t="shared" si="7"/>
        <v>#DIV/0!</v>
      </c>
      <c r="J68" s="44">
        <f t="shared" si="8"/>
        <v>0</v>
      </c>
    </row>
    <row r="69" spans="1:10" ht="12.75" customHeight="1" x14ac:dyDescent="0.2">
      <c r="A69" s="50" t="s">
        <v>72</v>
      </c>
      <c r="B69" s="45"/>
      <c r="C69" s="45"/>
      <c r="D69" s="683"/>
      <c r="E69" s="683"/>
      <c r="F69" s="40">
        <f t="shared" si="6"/>
        <v>0</v>
      </c>
      <c r="G69" s="683"/>
      <c r="H69" s="683"/>
      <c r="I69" s="40">
        <f t="shared" si="7"/>
        <v>0</v>
      </c>
      <c r="J69" s="44">
        <f t="shared" si="8"/>
        <v>0</v>
      </c>
    </row>
    <row r="70" spans="1:10" ht="12.75" customHeight="1" x14ac:dyDescent="0.2">
      <c r="A70" s="42" t="s">
        <v>89</v>
      </c>
      <c r="B70" s="39">
        <f>SUM(B71:B73)</f>
        <v>0</v>
      </c>
      <c r="C70" s="39">
        <f>SUM(C71:C73)</f>
        <v>0</v>
      </c>
      <c r="D70" s="682">
        <f>SUM(D71:D73)</f>
        <v>0</v>
      </c>
      <c r="E70" s="682"/>
      <c r="F70" s="40">
        <f>SUM(F71:F73)</f>
        <v>0</v>
      </c>
      <c r="G70" s="682">
        <f>SUM(G71:G73)</f>
        <v>0</v>
      </c>
      <c r="H70" s="682"/>
      <c r="I70" s="40">
        <f>SUM(I71:I73)</f>
        <v>0</v>
      </c>
      <c r="J70" s="44">
        <f>SUM(J71:J73)</f>
        <v>0</v>
      </c>
    </row>
    <row r="71" spans="1:10" ht="12.75" customHeight="1" x14ac:dyDescent="0.2">
      <c r="A71" s="42" t="s">
        <v>90</v>
      </c>
      <c r="B71" s="45"/>
      <c r="C71" s="45"/>
      <c r="D71" s="683"/>
      <c r="E71" s="683"/>
      <c r="F71" s="40">
        <f>IF(C71="",0,D71/C71)</f>
        <v>0</v>
      </c>
      <c r="G71" s="683"/>
      <c r="H71" s="683"/>
      <c r="I71" s="40">
        <f>IF($C71="",0,G71/$C71)</f>
        <v>0</v>
      </c>
      <c r="J71" s="44">
        <f>C71-G71</f>
        <v>0</v>
      </c>
    </row>
    <row r="72" spans="1:10" ht="12.75" customHeight="1" x14ac:dyDescent="0.2">
      <c r="A72" s="51" t="s">
        <v>91</v>
      </c>
      <c r="B72" s="45"/>
      <c r="C72" s="45"/>
      <c r="D72" s="683"/>
      <c r="E72" s="683"/>
      <c r="F72" s="40">
        <f>IF(C72="",0,D72/C72)</f>
        <v>0</v>
      </c>
      <c r="G72" s="683"/>
      <c r="H72" s="683"/>
      <c r="I72" s="40">
        <f>IF($C72="",0,G72/$C72)</f>
        <v>0</v>
      </c>
      <c r="J72" s="44">
        <f>C72-G72</f>
        <v>0</v>
      </c>
    </row>
    <row r="73" spans="1:10" ht="12.75" customHeight="1" x14ac:dyDescent="0.2">
      <c r="A73" s="50" t="s">
        <v>92</v>
      </c>
      <c r="B73" s="45"/>
      <c r="C73" s="45"/>
      <c r="D73" s="683"/>
      <c r="E73" s="683"/>
      <c r="F73" s="40">
        <f>IF(C73="",0,D73/C73)</f>
        <v>0</v>
      </c>
      <c r="G73" s="683"/>
      <c r="H73" s="683"/>
      <c r="I73" s="40">
        <f>IF($C73="",0,G73/$C73)</f>
        <v>0</v>
      </c>
      <c r="J73" s="44">
        <f>C73-G73</f>
        <v>0</v>
      </c>
    </row>
    <row r="74" spans="1:10" ht="12.75" customHeight="1" x14ac:dyDescent="0.2">
      <c r="A74" s="52" t="s">
        <v>93</v>
      </c>
      <c r="B74" s="45"/>
      <c r="C74" s="45"/>
      <c r="D74" s="683"/>
      <c r="E74" s="683"/>
      <c r="F74" s="40">
        <f>IF(C74="",0,D74/C74)</f>
        <v>0</v>
      </c>
      <c r="G74" s="683"/>
      <c r="H74" s="683"/>
      <c r="I74" s="40">
        <f>IF($C74="",0,G74/$C74)</f>
        <v>0</v>
      </c>
      <c r="J74" s="44">
        <f>C74-G74</f>
        <v>0</v>
      </c>
    </row>
    <row r="75" spans="1:10" ht="12.75" customHeight="1" x14ac:dyDescent="0.2">
      <c r="A75" s="53" t="s">
        <v>94</v>
      </c>
      <c r="B75" s="54">
        <f>B13+B74</f>
        <v>21139000</v>
      </c>
      <c r="C75" s="54">
        <f>C13+C74</f>
        <v>21139000</v>
      </c>
      <c r="D75" s="681">
        <f>D13+D74</f>
        <v>2835956.98</v>
      </c>
      <c r="E75" s="681"/>
      <c r="F75" s="56" t="e">
        <f>F13+F74</f>
        <v>#DIV/0!</v>
      </c>
      <c r="G75" s="681">
        <f>G13+G74</f>
        <v>9870.1</v>
      </c>
      <c r="H75" s="681"/>
      <c r="I75" s="56" t="e">
        <f>I13+I74</f>
        <v>#DIV/0!</v>
      </c>
      <c r="J75" s="57">
        <f>J13+J74</f>
        <v>21129129.899999999</v>
      </c>
    </row>
    <row r="76" spans="1:10" ht="12.75" customHeight="1" x14ac:dyDescent="0.2">
      <c r="A76" s="58" t="s">
        <v>95</v>
      </c>
      <c r="B76" s="41">
        <f>B77+B80</f>
        <v>0</v>
      </c>
      <c r="C76" s="41">
        <f>C77+C80</f>
        <v>0</v>
      </c>
      <c r="D76" s="684">
        <f>D77+D80</f>
        <v>0</v>
      </c>
      <c r="E76" s="684"/>
      <c r="F76" s="59">
        <f>F77+F80</f>
        <v>0</v>
      </c>
      <c r="G76" s="684">
        <f>G77+G80</f>
        <v>0</v>
      </c>
      <c r="H76" s="684"/>
      <c r="I76" s="59">
        <f>I77+I80</f>
        <v>0</v>
      </c>
      <c r="J76" s="41">
        <f>J77+J80</f>
        <v>0</v>
      </c>
    </row>
    <row r="77" spans="1:10" ht="12.75" customHeight="1" x14ac:dyDescent="0.2">
      <c r="A77" s="42" t="s">
        <v>96</v>
      </c>
      <c r="B77" s="44">
        <f>B78+B79</f>
        <v>0</v>
      </c>
      <c r="C77" s="44">
        <f>C78+C79</f>
        <v>0</v>
      </c>
      <c r="D77" s="682">
        <f>D78+D79</f>
        <v>0</v>
      </c>
      <c r="E77" s="682"/>
      <c r="F77" s="60">
        <f>SUM(F78:F79)</f>
        <v>0</v>
      </c>
      <c r="G77" s="682">
        <f>G78+G79</f>
        <v>0</v>
      </c>
      <c r="H77" s="682"/>
      <c r="I77" s="60">
        <f>I78+I79</f>
        <v>0</v>
      </c>
      <c r="J77" s="44">
        <f>J78+J79</f>
        <v>0</v>
      </c>
    </row>
    <row r="78" spans="1:10" ht="12.75" customHeight="1" x14ac:dyDescent="0.2">
      <c r="A78" s="42" t="s">
        <v>97</v>
      </c>
      <c r="B78" s="61"/>
      <c r="C78" s="61"/>
      <c r="D78" s="683"/>
      <c r="E78" s="683"/>
      <c r="F78" s="40">
        <f>IF(C78="",0,D78/C78)</f>
        <v>0</v>
      </c>
      <c r="G78" s="683"/>
      <c r="H78" s="683"/>
      <c r="I78" s="40">
        <f>IF($C78="",0,G78/$C78)</f>
        <v>0</v>
      </c>
      <c r="J78" s="44">
        <f>C78-G78</f>
        <v>0</v>
      </c>
    </row>
    <row r="79" spans="1:10" ht="12.75" customHeight="1" x14ac:dyDescent="0.2">
      <c r="A79" s="62" t="s">
        <v>98</v>
      </c>
      <c r="B79" s="61"/>
      <c r="C79" s="61"/>
      <c r="D79" s="683"/>
      <c r="E79" s="683"/>
      <c r="F79" s="40">
        <f>IF(C79="",0,D79/C79)</f>
        <v>0</v>
      </c>
      <c r="G79" s="683"/>
      <c r="H79" s="683"/>
      <c r="I79" s="40">
        <f>IF($C79="",0,G79/$C79)</f>
        <v>0</v>
      </c>
      <c r="J79" s="44">
        <f>C79-G79</f>
        <v>0</v>
      </c>
    </row>
    <row r="80" spans="1:10" ht="12.75" customHeight="1" x14ac:dyDescent="0.2">
      <c r="A80" s="42" t="s">
        <v>99</v>
      </c>
      <c r="B80" s="44">
        <f>B81+B82</f>
        <v>0</v>
      </c>
      <c r="C80" s="44">
        <f>C81+C82</f>
        <v>0</v>
      </c>
      <c r="D80" s="682">
        <f>D81+D82</f>
        <v>0</v>
      </c>
      <c r="E80" s="682"/>
      <c r="F80" s="60">
        <f>SUM(F81:F82)</f>
        <v>0</v>
      </c>
      <c r="G80" s="682">
        <f>G81+G82</f>
        <v>0</v>
      </c>
      <c r="H80" s="682"/>
      <c r="I80" s="60">
        <f>I81+I82</f>
        <v>0</v>
      </c>
      <c r="J80" s="44">
        <f>J81+J82</f>
        <v>0</v>
      </c>
    </row>
    <row r="81" spans="1:10" ht="12.75" customHeight="1" x14ac:dyDescent="0.2">
      <c r="A81" s="42" t="s">
        <v>97</v>
      </c>
      <c r="B81" s="61"/>
      <c r="C81" s="61"/>
      <c r="D81" s="683"/>
      <c r="E81" s="683"/>
      <c r="F81" s="40">
        <f>IF(C81="",0,D81/C81)</f>
        <v>0</v>
      </c>
      <c r="G81" s="683"/>
      <c r="H81" s="683"/>
      <c r="I81" s="40">
        <f>IF($C81="",0,G81/$C81)</f>
        <v>0</v>
      </c>
      <c r="J81" s="44">
        <f>C81-G81</f>
        <v>0</v>
      </c>
    </row>
    <row r="82" spans="1:10" ht="12.75" customHeight="1" x14ac:dyDescent="0.2">
      <c r="A82" s="62" t="s">
        <v>98</v>
      </c>
      <c r="B82" s="63"/>
      <c r="C82" s="63"/>
      <c r="D82" s="683"/>
      <c r="E82" s="683"/>
      <c r="F82" s="40">
        <f>IF(C82="",0,D82/C82)</f>
        <v>0</v>
      </c>
      <c r="G82" s="683"/>
      <c r="H82" s="683"/>
      <c r="I82" s="40">
        <f>IF($C82="",0,G82/$C82)</f>
        <v>0</v>
      </c>
      <c r="J82" s="44">
        <f>C82-G82</f>
        <v>0</v>
      </c>
    </row>
    <row r="83" spans="1:10" ht="12.75" customHeight="1" x14ac:dyDescent="0.2">
      <c r="A83" s="53" t="s">
        <v>100</v>
      </c>
      <c r="B83" s="54">
        <f>B75+B76</f>
        <v>21139000</v>
      </c>
      <c r="C83" s="54">
        <f>C75+C76</f>
        <v>21139000</v>
      </c>
      <c r="D83" s="681">
        <f>D75+D76</f>
        <v>2835956.98</v>
      </c>
      <c r="E83" s="681"/>
      <c r="F83" s="56" t="e">
        <f>F75+F76</f>
        <v>#DIV/0!</v>
      </c>
      <c r="G83" s="681">
        <f>G75+G76</f>
        <v>9870.1</v>
      </c>
      <c r="H83" s="681"/>
      <c r="I83" s="56" t="e">
        <f>I75+I76</f>
        <v>#DIV/0!</v>
      </c>
      <c r="J83" s="57">
        <f>J75+J76</f>
        <v>21129129.899999999</v>
      </c>
    </row>
    <row r="84" spans="1:10" ht="12.75" customHeight="1" x14ac:dyDescent="0.2">
      <c r="A84" s="64" t="s">
        <v>101</v>
      </c>
      <c r="B84" s="65"/>
      <c r="C84" s="65"/>
      <c r="D84" s="680"/>
      <c r="E84" s="680"/>
      <c r="F84" s="40">
        <f>IF(C84="",0,D84/C84)</f>
        <v>0</v>
      </c>
      <c r="G84" s="680"/>
      <c r="H84" s="680"/>
      <c r="I84" s="40">
        <f>IF($C84="",0,G84/$C84)</f>
        <v>0</v>
      </c>
      <c r="J84" s="44">
        <f>C84-G84</f>
        <v>0</v>
      </c>
    </row>
    <row r="85" spans="1:10" ht="12.75" customHeight="1" x14ac:dyDescent="0.2">
      <c r="A85" s="67" t="s">
        <v>102</v>
      </c>
      <c r="B85" s="54">
        <f>B83+B84</f>
        <v>21139000</v>
      </c>
      <c r="C85" s="54">
        <f>C83+C84</f>
        <v>21139000</v>
      </c>
      <c r="D85" s="681">
        <f>D83+D84</f>
        <v>2835956.98</v>
      </c>
      <c r="E85" s="681"/>
      <c r="F85" s="56" t="e">
        <f>F83+F84</f>
        <v>#DIV/0!</v>
      </c>
      <c r="G85" s="681">
        <f>G83+G84</f>
        <v>9870.1</v>
      </c>
      <c r="H85" s="681"/>
      <c r="I85" s="56" t="e">
        <f>I83+I84</f>
        <v>#DIV/0!</v>
      </c>
      <c r="J85" s="57">
        <f>J83+J84</f>
        <v>21129129.899999999</v>
      </c>
    </row>
    <row r="86" spans="1:10" ht="25.5" customHeight="1" x14ac:dyDescent="0.2">
      <c r="A86" s="68" t="s">
        <v>103</v>
      </c>
      <c r="B86" s="66"/>
      <c r="C86" s="66"/>
      <c r="D86" s="680"/>
      <c r="E86" s="680"/>
      <c r="F86" s="56">
        <f>IF(C86="",0,D86/C86)</f>
        <v>0</v>
      </c>
      <c r="G86" s="680"/>
      <c r="H86" s="680"/>
      <c r="I86" s="56">
        <f>IF($C86="",0,G86/$C86)</f>
        <v>0</v>
      </c>
      <c r="J86" s="44">
        <f>C86-G86</f>
        <v>0</v>
      </c>
    </row>
    <row r="87" spans="1:10" ht="12.75" customHeight="1" x14ac:dyDescent="0.2">
      <c r="A87" s="69" t="s">
        <v>104</v>
      </c>
      <c r="B87" s="66"/>
      <c r="C87" s="66"/>
      <c r="D87" s="680"/>
      <c r="E87" s="680"/>
      <c r="F87" s="56">
        <f>IF(C87="",0,D87/C87)</f>
        <v>0</v>
      </c>
      <c r="G87" s="680"/>
      <c r="H87" s="680"/>
      <c r="I87" s="56">
        <f>IF($C87="",0,G87/$C87)</f>
        <v>0</v>
      </c>
      <c r="J87" s="57">
        <f>C87-G87</f>
        <v>0</v>
      </c>
    </row>
    <row r="88" spans="1:10" ht="12.75" customHeight="1" x14ac:dyDescent="0.2">
      <c r="A88" s="70" t="s">
        <v>105</v>
      </c>
      <c r="B88" s="66"/>
      <c r="C88" s="66"/>
      <c r="D88" s="680"/>
      <c r="E88" s="680"/>
      <c r="F88" s="56">
        <f>IF(C88="",0,D88/C88)</f>
        <v>0</v>
      </c>
      <c r="G88" s="680"/>
      <c r="H88" s="680"/>
      <c r="I88" s="56">
        <f>IF($C88="",0,G88/$C88)</f>
        <v>0</v>
      </c>
      <c r="J88" s="57">
        <f>C88-G88</f>
        <v>0</v>
      </c>
    </row>
    <row r="90" spans="1:10" ht="11.25" customHeight="1" x14ac:dyDescent="0.2">
      <c r="A90" s="71"/>
      <c r="B90" s="72" t="s">
        <v>106</v>
      </c>
      <c r="C90" s="72" t="s">
        <v>107</v>
      </c>
      <c r="D90" s="72" t="s">
        <v>106</v>
      </c>
      <c r="E90" s="679" t="s">
        <v>108</v>
      </c>
      <c r="F90" s="679"/>
      <c r="G90" s="679" t="s">
        <v>109</v>
      </c>
      <c r="H90" s="679"/>
      <c r="I90" s="679"/>
      <c r="J90" s="73" t="s">
        <v>25</v>
      </c>
    </row>
    <row r="91" spans="1:10" ht="11.25" customHeight="1" x14ac:dyDescent="0.2">
      <c r="A91" s="74" t="s">
        <v>110</v>
      </c>
      <c r="B91" s="75" t="s">
        <v>27</v>
      </c>
      <c r="C91" s="75" t="s">
        <v>111</v>
      </c>
      <c r="D91" s="75" t="s">
        <v>28</v>
      </c>
      <c r="E91" s="76" t="s">
        <v>29</v>
      </c>
      <c r="F91" s="76" t="s">
        <v>31</v>
      </c>
      <c r="G91" s="76" t="s">
        <v>29</v>
      </c>
      <c r="H91" s="76" t="s">
        <v>31</v>
      </c>
      <c r="I91" s="76" t="s">
        <v>30</v>
      </c>
      <c r="J91" s="76"/>
    </row>
    <row r="92" spans="1:10" ht="11.25" customHeight="1" x14ac:dyDescent="0.2">
      <c r="A92" s="77"/>
      <c r="B92" s="78" t="s">
        <v>112</v>
      </c>
      <c r="C92" s="78" t="s">
        <v>113</v>
      </c>
      <c r="D92" s="78" t="s">
        <v>114</v>
      </c>
      <c r="E92" s="78"/>
      <c r="F92" s="78"/>
      <c r="G92" s="78"/>
      <c r="H92" s="78" t="s">
        <v>115</v>
      </c>
      <c r="I92" s="79" t="s">
        <v>116</v>
      </c>
      <c r="J92" s="79" t="s">
        <v>117</v>
      </c>
    </row>
    <row r="93" spans="1:10" ht="12.75" customHeight="1" x14ac:dyDescent="0.2">
      <c r="A93" s="80" t="s">
        <v>118</v>
      </c>
      <c r="B93" s="43">
        <f t="shared" ref="B93:J93" si="9">B94+B98+B102+B103</f>
        <v>20467100</v>
      </c>
      <c r="C93" s="43">
        <f t="shared" si="9"/>
        <v>5620124.5999999996</v>
      </c>
      <c r="D93" s="43">
        <f t="shared" si="9"/>
        <v>26087224.600000001</v>
      </c>
      <c r="E93" s="43">
        <f t="shared" si="9"/>
        <v>990834.39</v>
      </c>
      <c r="F93" s="43">
        <f t="shared" si="9"/>
        <v>11119364.18</v>
      </c>
      <c r="G93" s="43">
        <f t="shared" si="9"/>
        <v>671131.15999999992</v>
      </c>
      <c r="H93" s="43">
        <f t="shared" si="9"/>
        <v>3741356.4400000004</v>
      </c>
      <c r="I93" s="81">
        <f t="shared" si="9"/>
        <v>0.42687367108917484</v>
      </c>
      <c r="J93" s="82">
        <f t="shared" si="9"/>
        <v>22345868.16</v>
      </c>
    </row>
    <row r="94" spans="1:10" ht="12.75" customHeight="1" x14ac:dyDescent="0.2">
      <c r="A94" s="83" t="s">
        <v>119</v>
      </c>
      <c r="B94" s="43">
        <f t="shared" ref="B94:J94" si="10">SUM(B95:B97)</f>
        <v>15138200</v>
      </c>
      <c r="C94" s="43">
        <f t="shared" si="10"/>
        <v>5617049.5999999996</v>
      </c>
      <c r="D94" s="43">
        <f t="shared" si="10"/>
        <v>20755249.600000001</v>
      </c>
      <c r="E94" s="43">
        <f t="shared" si="10"/>
        <v>855489.39</v>
      </c>
      <c r="F94" s="43">
        <f t="shared" si="10"/>
        <v>10984019.18</v>
      </c>
      <c r="G94" s="43">
        <f t="shared" si="10"/>
        <v>671131.15999999992</v>
      </c>
      <c r="H94" s="43">
        <f t="shared" si="10"/>
        <v>3741356.4400000004</v>
      </c>
      <c r="I94" s="81">
        <f t="shared" si="10"/>
        <v>0.42687367108917484</v>
      </c>
      <c r="J94" s="82">
        <f t="shared" si="10"/>
        <v>17013893.16</v>
      </c>
    </row>
    <row r="95" spans="1:10" s="13" customFormat="1" ht="12.75" customHeight="1" x14ac:dyDescent="0.2">
      <c r="A95" s="83" t="s">
        <v>120</v>
      </c>
      <c r="B95" s="46">
        <v>7571700</v>
      </c>
      <c r="C95" s="46">
        <v>166619.6</v>
      </c>
      <c r="D95" s="43">
        <f>C95+B95</f>
        <v>7738319.5999999996</v>
      </c>
      <c r="E95" s="46">
        <v>606696.41</v>
      </c>
      <c r="F95" s="46">
        <v>3852549.93</v>
      </c>
      <c r="G95" s="46">
        <v>532826.98</v>
      </c>
      <c r="H95" s="46">
        <v>2661082.2400000002</v>
      </c>
      <c r="I95" s="81">
        <f>IF(D95=0,0,H95/D95)</f>
        <v>0.34388373413783535</v>
      </c>
      <c r="J95" s="44">
        <f>D95-H95</f>
        <v>5077237.3599999994</v>
      </c>
    </row>
    <row r="96" spans="1:10" ht="12.75" customHeight="1" x14ac:dyDescent="0.2">
      <c r="A96" s="83" t="s">
        <v>121</v>
      </c>
      <c r="B96" s="46"/>
      <c r="C96" s="46"/>
      <c r="D96" s="43">
        <f>C96+B96</f>
        <v>0</v>
      </c>
      <c r="E96" s="46"/>
      <c r="F96" s="46"/>
      <c r="G96" s="46"/>
      <c r="H96" s="46"/>
      <c r="I96" s="81">
        <f>IF(D96=0,0,H96/D96)</f>
        <v>0</v>
      </c>
      <c r="J96" s="44">
        <f>D96-H96</f>
        <v>0</v>
      </c>
    </row>
    <row r="97" spans="1:10" ht="12.75" customHeight="1" x14ac:dyDescent="0.2">
      <c r="A97" s="83" t="s">
        <v>122</v>
      </c>
      <c r="B97" s="46">
        <v>7566500</v>
      </c>
      <c r="C97" s="46">
        <v>5450430</v>
      </c>
      <c r="D97" s="43">
        <f>C97+B97</f>
        <v>13016930</v>
      </c>
      <c r="E97" s="46">
        <v>248792.98</v>
      </c>
      <c r="F97" s="46">
        <v>7131469.25</v>
      </c>
      <c r="G97" s="46">
        <v>138304.18</v>
      </c>
      <c r="H97" s="46">
        <v>1080274.2</v>
      </c>
      <c r="I97" s="81">
        <f>IF(D97=0,0,H97/D97)</f>
        <v>8.2989936951339521E-2</v>
      </c>
      <c r="J97" s="44">
        <f>D97-H97</f>
        <v>11936655.800000001</v>
      </c>
    </row>
    <row r="98" spans="1:10" s="13" customFormat="1" ht="12.75" customHeight="1" x14ac:dyDescent="0.2">
      <c r="A98" s="83" t="s">
        <v>123</v>
      </c>
      <c r="B98" s="43">
        <f t="shared" ref="B98:J98" si="11">SUM(B99:B101)</f>
        <v>5045300</v>
      </c>
      <c r="C98" s="43">
        <f t="shared" si="11"/>
        <v>3075</v>
      </c>
      <c r="D98" s="43">
        <f t="shared" si="11"/>
        <v>5048375</v>
      </c>
      <c r="E98" s="43">
        <f t="shared" si="11"/>
        <v>135345</v>
      </c>
      <c r="F98" s="43">
        <f t="shared" si="11"/>
        <v>135345</v>
      </c>
      <c r="G98" s="43">
        <f t="shared" si="11"/>
        <v>0</v>
      </c>
      <c r="H98" s="43">
        <f t="shared" si="11"/>
        <v>0</v>
      </c>
      <c r="I98" s="81">
        <f t="shared" si="11"/>
        <v>0</v>
      </c>
      <c r="J98" s="82">
        <f t="shared" si="11"/>
        <v>5048375</v>
      </c>
    </row>
    <row r="99" spans="1:10" ht="12.75" customHeight="1" x14ac:dyDescent="0.2">
      <c r="A99" s="83" t="s">
        <v>124</v>
      </c>
      <c r="B99" s="46">
        <v>4976100</v>
      </c>
      <c r="C99" s="46">
        <v>3075</v>
      </c>
      <c r="D99" s="43">
        <f t="shared" ref="D99:D104" si="12">C99+B99</f>
        <v>4979175</v>
      </c>
      <c r="E99" s="46">
        <v>135345</v>
      </c>
      <c r="F99" s="46">
        <v>135345</v>
      </c>
      <c r="G99" s="46"/>
      <c r="H99" s="46"/>
      <c r="I99" s="81">
        <f t="shared" ref="I99:I104" si="13">IF(D99=0,0,H99/D99)</f>
        <v>0</v>
      </c>
      <c r="J99" s="44">
        <f t="shared" ref="J99:J104" si="14">D99-H99</f>
        <v>4979175</v>
      </c>
    </row>
    <row r="100" spans="1:10" ht="12.75" customHeight="1" x14ac:dyDescent="0.2">
      <c r="A100" s="83" t="s">
        <v>125</v>
      </c>
      <c r="B100" s="46">
        <v>69200</v>
      </c>
      <c r="C100" s="46"/>
      <c r="D100" s="43">
        <f t="shared" si="12"/>
        <v>69200</v>
      </c>
      <c r="E100" s="46"/>
      <c r="F100" s="46"/>
      <c r="G100" s="46"/>
      <c r="H100" s="46"/>
      <c r="I100" s="81">
        <f t="shared" si="13"/>
        <v>0</v>
      </c>
      <c r="J100" s="44">
        <f t="shared" si="14"/>
        <v>69200</v>
      </c>
    </row>
    <row r="101" spans="1:10" ht="12.75" customHeight="1" x14ac:dyDescent="0.2">
      <c r="A101" s="83" t="s">
        <v>126</v>
      </c>
      <c r="B101" s="46"/>
      <c r="C101" s="46"/>
      <c r="D101" s="43">
        <f t="shared" si="12"/>
        <v>0</v>
      </c>
      <c r="E101" s="46"/>
      <c r="F101" s="46"/>
      <c r="G101" s="46"/>
      <c r="H101" s="46"/>
      <c r="I101" s="81">
        <f t="shared" si="13"/>
        <v>0</v>
      </c>
      <c r="J101" s="44">
        <f t="shared" si="14"/>
        <v>0</v>
      </c>
    </row>
    <row r="102" spans="1:10" ht="12.75" customHeight="1" x14ac:dyDescent="0.2">
      <c r="A102" s="83" t="s">
        <v>127</v>
      </c>
      <c r="B102" s="84">
        <v>283600</v>
      </c>
      <c r="C102" s="84"/>
      <c r="D102" s="43">
        <f t="shared" si="12"/>
        <v>283600</v>
      </c>
      <c r="E102" s="84"/>
      <c r="F102" s="84"/>
      <c r="G102" s="84"/>
      <c r="H102" s="84"/>
      <c r="I102" s="81">
        <f t="shared" si="13"/>
        <v>0</v>
      </c>
      <c r="J102" s="44">
        <f t="shared" si="14"/>
        <v>283600</v>
      </c>
    </row>
    <row r="103" spans="1:10" ht="12.75" customHeight="1" x14ac:dyDescent="0.2">
      <c r="A103" s="83" t="s">
        <v>128</v>
      </c>
      <c r="B103" s="84">
        <v>0</v>
      </c>
      <c r="C103" s="84"/>
      <c r="D103" s="43">
        <f t="shared" si="12"/>
        <v>0</v>
      </c>
      <c r="E103" s="84"/>
      <c r="F103" s="84"/>
      <c r="G103" s="84"/>
      <c r="H103" s="84"/>
      <c r="I103" s="81">
        <f t="shared" si="13"/>
        <v>0</v>
      </c>
      <c r="J103" s="44">
        <f t="shared" si="14"/>
        <v>0</v>
      </c>
    </row>
    <row r="104" spans="1:10" ht="12.75" customHeight="1" x14ac:dyDescent="0.2">
      <c r="A104" s="83" t="s">
        <v>129</v>
      </c>
      <c r="B104" s="84"/>
      <c r="C104" s="84"/>
      <c r="D104" s="43">
        <f t="shared" si="12"/>
        <v>0</v>
      </c>
      <c r="E104" s="84"/>
      <c r="F104" s="84"/>
      <c r="G104" s="84"/>
      <c r="H104" s="84"/>
      <c r="I104" s="81">
        <f t="shared" si="13"/>
        <v>0</v>
      </c>
      <c r="J104" s="44">
        <f t="shared" si="14"/>
        <v>0</v>
      </c>
    </row>
    <row r="105" spans="1:10" ht="12.75" customHeight="1" x14ac:dyDescent="0.2">
      <c r="A105" s="85" t="s">
        <v>130</v>
      </c>
      <c r="B105" s="86">
        <f t="shared" ref="B105:J105" si="15">B93+B104</f>
        <v>20467100</v>
      </c>
      <c r="C105" s="86">
        <f t="shared" si="15"/>
        <v>5620124.5999999996</v>
      </c>
      <c r="D105" s="86">
        <f t="shared" si="15"/>
        <v>26087224.600000001</v>
      </c>
      <c r="E105" s="86">
        <f t="shared" si="15"/>
        <v>990834.39</v>
      </c>
      <c r="F105" s="86">
        <f t="shared" si="15"/>
        <v>11119364.18</v>
      </c>
      <c r="G105" s="86">
        <f t="shared" si="15"/>
        <v>671131.15999999992</v>
      </c>
      <c r="H105" s="86">
        <f t="shared" si="15"/>
        <v>3741356.4400000004</v>
      </c>
      <c r="I105" s="87">
        <f t="shared" si="15"/>
        <v>0.42687367108917484</v>
      </c>
      <c r="J105" s="86">
        <f t="shared" si="15"/>
        <v>22345868.16</v>
      </c>
    </row>
    <row r="106" spans="1:10" ht="12.75" customHeight="1" x14ac:dyDescent="0.2">
      <c r="A106" s="58" t="s">
        <v>131</v>
      </c>
      <c r="B106" s="88">
        <f t="shared" ref="B106:J106" si="16">B107+B110</f>
        <v>0</v>
      </c>
      <c r="C106" s="88">
        <f t="shared" si="16"/>
        <v>0</v>
      </c>
      <c r="D106" s="88">
        <f t="shared" si="16"/>
        <v>0</v>
      </c>
      <c r="E106" s="88">
        <f t="shared" si="16"/>
        <v>0</v>
      </c>
      <c r="F106" s="88">
        <f t="shared" si="16"/>
        <v>0</v>
      </c>
      <c r="G106" s="88">
        <f t="shared" si="16"/>
        <v>0</v>
      </c>
      <c r="H106" s="88">
        <f t="shared" si="16"/>
        <v>0</v>
      </c>
      <c r="I106" s="89">
        <f t="shared" si="16"/>
        <v>0</v>
      </c>
      <c r="J106" s="88">
        <f t="shared" si="16"/>
        <v>0</v>
      </c>
    </row>
    <row r="107" spans="1:10" ht="12.75" customHeight="1" x14ac:dyDescent="0.2">
      <c r="A107" s="42" t="s">
        <v>132</v>
      </c>
      <c r="B107" s="82">
        <f t="shared" ref="B107:J107" si="17">B108+B109</f>
        <v>0</v>
      </c>
      <c r="C107" s="82">
        <f t="shared" si="17"/>
        <v>0</v>
      </c>
      <c r="D107" s="82">
        <f t="shared" si="17"/>
        <v>0</v>
      </c>
      <c r="E107" s="82">
        <f t="shared" si="17"/>
        <v>0</v>
      </c>
      <c r="F107" s="82">
        <f t="shared" si="17"/>
        <v>0</v>
      </c>
      <c r="G107" s="82">
        <f t="shared" si="17"/>
        <v>0</v>
      </c>
      <c r="H107" s="82">
        <f t="shared" si="17"/>
        <v>0</v>
      </c>
      <c r="I107" s="90">
        <f t="shared" si="17"/>
        <v>0</v>
      </c>
      <c r="J107" s="82">
        <f t="shared" si="17"/>
        <v>0</v>
      </c>
    </row>
    <row r="108" spans="1:10" ht="12.75" customHeight="1" x14ac:dyDescent="0.2">
      <c r="A108" s="42" t="s">
        <v>133</v>
      </c>
      <c r="B108" s="84"/>
      <c r="C108" s="84"/>
      <c r="D108" s="43">
        <f>C108+B108</f>
        <v>0</v>
      </c>
      <c r="E108" s="84"/>
      <c r="F108" s="84"/>
      <c r="G108" s="84"/>
      <c r="H108" s="84"/>
      <c r="I108" s="81">
        <f>IF(D108=0,0,H108/D108)</f>
        <v>0</v>
      </c>
      <c r="J108" s="44">
        <f>D108-H108</f>
        <v>0</v>
      </c>
    </row>
    <row r="109" spans="1:10" ht="12.75" customHeight="1" x14ac:dyDescent="0.2">
      <c r="A109" s="42" t="s">
        <v>134</v>
      </c>
      <c r="B109" s="84"/>
      <c r="C109" s="84"/>
      <c r="D109" s="43">
        <f>C109+B109</f>
        <v>0</v>
      </c>
      <c r="E109" s="84"/>
      <c r="F109" s="84"/>
      <c r="G109" s="84"/>
      <c r="H109" s="84"/>
      <c r="I109" s="81">
        <f>IF(D109=0,0,H109/D109)</f>
        <v>0</v>
      </c>
      <c r="J109" s="44">
        <f>D109-H109</f>
        <v>0</v>
      </c>
    </row>
    <row r="110" spans="1:10" ht="12.75" customHeight="1" x14ac:dyDescent="0.2">
      <c r="A110" s="42" t="s">
        <v>135</v>
      </c>
      <c r="B110" s="82">
        <f t="shared" ref="B110:J110" si="18">B111+B112</f>
        <v>0</v>
      </c>
      <c r="C110" s="82">
        <f t="shared" si="18"/>
        <v>0</v>
      </c>
      <c r="D110" s="82">
        <f t="shared" si="18"/>
        <v>0</v>
      </c>
      <c r="E110" s="82">
        <f t="shared" si="18"/>
        <v>0</v>
      </c>
      <c r="F110" s="82">
        <f t="shared" si="18"/>
        <v>0</v>
      </c>
      <c r="G110" s="82">
        <f t="shared" si="18"/>
        <v>0</v>
      </c>
      <c r="H110" s="82">
        <f t="shared" si="18"/>
        <v>0</v>
      </c>
      <c r="I110" s="90">
        <f t="shared" si="18"/>
        <v>0</v>
      </c>
      <c r="J110" s="82">
        <f t="shared" si="18"/>
        <v>0</v>
      </c>
    </row>
    <row r="111" spans="1:10" ht="12.75" customHeight="1" x14ac:dyDescent="0.2">
      <c r="A111" s="42" t="s">
        <v>133</v>
      </c>
      <c r="B111" s="84"/>
      <c r="C111" s="84"/>
      <c r="D111" s="43">
        <f>C111+B111</f>
        <v>0</v>
      </c>
      <c r="E111" s="84"/>
      <c r="F111" s="84"/>
      <c r="G111" s="84"/>
      <c r="H111" s="84"/>
      <c r="I111" s="81">
        <f>IF(D111=0,0,H111/D111)</f>
        <v>0</v>
      </c>
      <c r="J111" s="44">
        <f>D111-H111</f>
        <v>0</v>
      </c>
    </row>
    <row r="112" spans="1:10" ht="12.75" customHeight="1" x14ac:dyDescent="0.2">
      <c r="A112" s="91" t="s">
        <v>134</v>
      </c>
      <c r="B112" s="92"/>
      <c r="C112" s="92"/>
      <c r="D112" s="43">
        <f>C112+B112</f>
        <v>0</v>
      </c>
      <c r="E112" s="84"/>
      <c r="F112" s="84"/>
      <c r="G112" s="84"/>
      <c r="H112" s="84"/>
      <c r="I112" s="81">
        <f>IF(D112=0,0,H112/D112)</f>
        <v>0</v>
      </c>
      <c r="J112" s="44">
        <f>D112-H112</f>
        <v>0</v>
      </c>
    </row>
    <row r="113" spans="1:10" ht="12.75" customHeight="1" x14ac:dyDescent="0.2">
      <c r="A113" s="93" t="s">
        <v>136</v>
      </c>
      <c r="B113" s="94">
        <f t="shared" ref="B113:J113" si="19">B105+B106</f>
        <v>20467100</v>
      </c>
      <c r="C113" s="94">
        <f t="shared" si="19"/>
        <v>5620124.5999999996</v>
      </c>
      <c r="D113" s="86">
        <f t="shared" si="19"/>
        <v>26087224.600000001</v>
      </c>
      <c r="E113" s="86">
        <f t="shared" si="19"/>
        <v>990834.39</v>
      </c>
      <c r="F113" s="86">
        <f t="shared" si="19"/>
        <v>11119364.18</v>
      </c>
      <c r="G113" s="86">
        <f t="shared" si="19"/>
        <v>671131.15999999992</v>
      </c>
      <c r="H113" s="86">
        <f t="shared" si="19"/>
        <v>3741356.4400000004</v>
      </c>
      <c r="I113" s="87">
        <f t="shared" si="19"/>
        <v>0.42687367108917484</v>
      </c>
      <c r="J113" s="86">
        <f t="shared" si="19"/>
        <v>22345868.16</v>
      </c>
    </row>
    <row r="114" spans="1:10" ht="12.75" customHeight="1" x14ac:dyDescent="0.2">
      <c r="A114" s="93" t="s">
        <v>137</v>
      </c>
      <c r="B114" s="95"/>
      <c r="C114" s="95"/>
      <c r="D114" s="55">
        <f>C114+B114</f>
        <v>0</v>
      </c>
      <c r="E114" s="95"/>
      <c r="F114" s="95"/>
      <c r="G114" s="95"/>
      <c r="H114" s="95">
        <v>5141119.5</v>
      </c>
      <c r="I114" s="96">
        <f>IF(D114=0,0,H114/D114)</f>
        <v>0</v>
      </c>
      <c r="J114" s="57">
        <f>D114-H114</f>
        <v>-5141119.5</v>
      </c>
    </row>
    <row r="115" spans="1:10" ht="12.75" customHeight="1" x14ac:dyDescent="0.2">
      <c r="A115" s="93" t="s">
        <v>138</v>
      </c>
      <c r="B115" s="94">
        <f t="shared" ref="B115:I115" si="20">B113+B114</f>
        <v>20467100</v>
      </c>
      <c r="C115" s="94">
        <f t="shared" si="20"/>
        <v>5620124.5999999996</v>
      </c>
      <c r="D115" s="94">
        <f t="shared" si="20"/>
        <v>26087224.600000001</v>
      </c>
      <c r="E115" s="94">
        <f t="shared" si="20"/>
        <v>990834.39</v>
      </c>
      <c r="F115" s="94">
        <f t="shared" si="20"/>
        <v>11119364.18</v>
      </c>
      <c r="G115" s="94">
        <f t="shared" si="20"/>
        <v>671131.15999999992</v>
      </c>
      <c r="H115" s="94">
        <f t="shared" si="20"/>
        <v>8882475.9400000013</v>
      </c>
      <c r="I115" s="97">
        <f t="shared" si="20"/>
        <v>0.42687367108917484</v>
      </c>
      <c r="J115" s="57">
        <f>D115-H115</f>
        <v>17204748.66</v>
      </c>
    </row>
    <row r="116" spans="1:10" ht="12.75" customHeight="1" x14ac:dyDescent="0.2">
      <c r="A116" s="98" t="s">
        <v>139</v>
      </c>
      <c r="B116" s="99"/>
      <c r="C116" s="99"/>
      <c r="D116" s="99"/>
      <c r="E116" s="99"/>
      <c r="F116" s="99"/>
      <c r="G116" s="99"/>
      <c r="H116" s="99"/>
      <c r="I116" s="99"/>
      <c r="J116" s="99"/>
    </row>
  </sheetData>
  <sheetProtection password="DA51" sheet="1" selectLockedCells="1"/>
  <mergeCells count="164">
    <mergeCell ref="A3:J3"/>
    <mergeCell ref="A4:J4"/>
    <mergeCell ref="A5:J5"/>
    <mergeCell ref="A6:J6"/>
    <mergeCell ref="A7:J7"/>
    <mergeCell ref="D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E90:F90"/>
    <mergeCell ref="G90:I90"/>
    <mergeCell ref="D86:E86"/>
    <mergeCell ref="G86:H86"/>
    <mergeCell ref="D87:E87"/>
    <mergeCell ref="G87:H87"/>
    <mergeCell ref="D88:E88"/>
    <mergeCell ref="G88:H88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70" firstPageNumber="0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6" workbookViewId="0"/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06" zoomScaleNormal="106" workbookViewId="0">
      <selection activeCell="I27" sqref="I27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3" zoomScale="106" zoomScaleNormal="106" workbookViewId="0">
      <selection activeCell="A76" sqref="A76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62" sqref="A62:A71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C111" sqref="C111:C112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H10" sqref="H10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I15" sqref="I15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D28" sqref="D28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"/>
  <sheetViews>
    <sheetView showGridLines="0" workbookViewId="0">
      <selection activeCell="B51" sqref="B51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/>
  <dimension ref="A1"/>
  <sheetViews>
    <sheetView showGridLines="0" topLeftCell="A28" workbookViewId="0">
      <selection activeCell="F9" sqref="F9"/>
    </sheetView>
  </sheetViews>
  <sheetFormatPr defaultColWidth="11.5703125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J77"/>
  <sheetViews>
    <sheetView showGridLines="0" zoomScale="116" zoomScaleNormal="116" workbookViewId="0">
      <pane xSplit="1" ySplit="12" topLeftCell="D13" activePane="bottomRight" state="frozen"/>
      <selection pane="topRight" activeCell="B1" sqref="B1"/>
      <selection pane="bottomLeft" activeCell="A13" sqref="A13"/>
      <selection pane="bottomRight" activeCell="A7" sqref="A7:J7"/>
    </sheetView>
  </sheetViews>
  <sheetFormatPr defaultColWidth="7.85546875" defaultRowHeight="11.25" customHeight="1" x14ac:dyDescent="0.2"/>
  <cols>
    <col min="1" max="1" width="46.7109375" style="100" customWidth="1"/>
    <col min="2" max="7" width="15.7109375" style="100" customWidth="1"/>
    <col min="8" max="8" width="8" style="100" customWidth="1"/>
    <col min="9" max="9" width="7.140625" style="100" customWidth="1"/>
    <col min="10" max="10" width="15.7109375" style="100" customWidth="1"/>
    <col min="11" max="16384" width="7.85546875" style="101"/>
  </cols>
  <sheetData>
    <row r="1" spans="1:10" ht="15.75" customHeight="1" x14ac:dyDescent="0.25">
      <c r="A1" s="102" t="s">
        <v>140</v>
      </c>
    </row>
    <row r="2" spans="1:10" ht="11.25" customHeight="1" x14ac:dyDescent="0.2">
      <c r="A2" s="103"/>
    </row>
    <row r="3" spans="1:10" ht="12.75" customHeight="1" x14ac:dyDescent="0.2">
      <c r="A3" s="693" t="s">
        <v>939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ht="12.75" customHeight="1" x14ac:dyDescent="0.2">
      <c r="A4" s="694" t="s">
        <v>19</v>
      </c>
      <c r="B4" s="694"/>
      <c r="C4" s="694"/>
      <c r="D4" s="694"/>
      <c r="E4" s="694"/>
      <c r="F4" s="694"/>
      <c r="G4" s="694"/>
      <c r="H4" s="694"/>
      <c r="I4" s="694"/>
      <c r="J4" s="694"/>
    </row>
    <row r="5" spans="1:10" ht="12.75" customHeight="1" x14ac:dyDescent="0.2">
      <c r="A5" s="695" t="s">
        <v>141</v>
      </c>
      <c r="B5" s="695"/>
      <c r="C5" s="695"/>
      <c r="D5" s="695"/>
      <c r="E5" s="695"/>
      <c r="F5" s="695"/>
      <c r="G5" s="695"/>
      <c r="H5" s="695"/>
      <c r="I5" s="695"/>
      <c r="J5" s="695"/>
    </row>
    <row r="6" spans="1:10" ht="12.75" customHeight="1" x14ac:dyDescent="0.2">
      <c r="A6" s="696" t="s">
        <v>21</v>
      </c>
      <c r="B6" s="696"/>
      <c r="C6" s="696"/>
      <c r="D6" s="696"/>
      <c r="E6" s="696"/>
      <c r="F6" s="696"/>
      <c r="G6" s="696"/>
      <c r="H6" s="696"/>
      <c r="I6" s="696"/>
      <c r="J6" s="696"/>
    </row>
    <row r="7" spans="1:10" ht="12.75" customHeight="1" x14ac:dyDescent="0.2">
      <c r="A7" s="693" t="s">
        <v>940</v>
      </c>
      <c r="B7" s="693"/>
      <c r="C7" s="693"/>
      <c r="D7" s="693"/>
      <c r="E7" s="693"/>
      <c r="F7" s="693"/>
      <c r="G7" s="693"/>
      <c r="H7" s="693"/>
      <c r="I7" s="693"/>
      <c r="J7" s="693"/>
    </row>
    <row r="8" spans="1:10" ht="12.75" customHeight="1" x14ac:dyDescent="0.2">
      <c r="A8" s="104"/>
      <c r="B8" s="104"/>
      <c r="C8" s="104"/>
      <c r="D8" s="104"/>
      <c r="E8" s="104"/>
      <c r="F8" s="104"/>
      <c r="G8" s="104"/>
      <c r="H8" s="104"/>
      <c r="I8" s="101"/>
      <c r="J8" s="101"/>
    </row>
    <row r="9" spans="1:10" ht="12.75" customHeight="1" x14ac:dyDescent="0.2">
      <c r="A9" s="105" t="s">
        <v>142</v>
      </c>
      <c r="B9" s="106"/>
      <c r="C9" s="101"/>
      <c r="D9" s="101"/>
      <c r="E9" s="107"/>
      <c r="F9" s="101"/>
      <c r="G9" s="101"/>
      <c r="H9" s="108"/>
      <c r="I9" s="101"/>
      <c r="J9" s="109">
        <v>1</v>
      </c>
    </row>
    <row r="10" spans="1:10" ht="12.75" customHeight="1" x14ac:dyDescent="0.2">
      <c r="A10" s="110"/>
      <c r="B10" s="111" t="s">
        <v>106</v>
      </c>
      <c r="C10" s="111" t="s">
        <v>106</v>
      </c>
      <c r="D10" s="697" t="s">
        <v>108</v>
      </c>
      <c r="E10" s="697"/>
      <c r="F10" s="697" t="s">
        <v>109</v>
      </c>
      <c r="G10" s="697"/>
      <c r="H10" s="697"/>
      <c r="I10" s="697"/>
      <c r="J10" s="112" t="s">
        <v>143</v>
      </c>
    </row>
    <row r="11" spans="1:10" ht="12.75" customHeight="1" x14ac:dyDescent="0.2">
      <c r="A11" s="29" t="s">
        <v>144</v>
      </c>
      <c r="B11" s="113" t="s">
        <v>27</v>
      </c>
      <c r="C11" s="113" t="s">
        <v>28</v>
      </c>
      <c r="D11" s="113" t="s">
        <v>29</v>
      </c>
      <c r="E11" s="113" t="s">
        <v>31</v>
      </c>
      <c r="F11" s="113" t="s">
        <v>29</v>
      </c>
      <c r="G11" s="113" t="s">
        <v>31</v>
      </c>
      <c r="H11" s="113" t="s">
        <v>30</v>
      </c>
      <c r="I11" s="113" t="s">
        <v>30</v>
      </c>
      <c r="J11" s="114" t="s">
        <v>145</v>
      </c>
    </row>
    <row r="12" spans="1:10" s="119" customFormat="1" ht="12.75" customHeight="1" x14ac:dyDescent="0.2">
      <c r="A12" s="115"/>
      <c r="B12" s="116"/>
      <c r="C12" s="117" t="s">
        <v>32</v>
      </c>
      <c r="D12" s="117"/>
      <c r="E12" s="117"/>
      <c r="F12" s="117"/>
      <c r="G12" s="117" t="s">
        <v>33</v>
      </c>
      <c r="H12" s="117" t="s">
        <v>146</v>
      </c>
      <c r="I12" s="117" t="s">
        <v>34</v>
      </c>
      <c r="J12" s="118" t="s">
        <v>147</v>
      </c>
    </row>
    <row r="13" spans="1:10" s="119" customFormat="1" ht="12.75" customHeight="1" x14ac:dyDescent="0.2">
      <c r="A13" s="120" t="s">
        <v>148</v>
      </c>
      <c r="B13" s="121">
        <f t="shared" ref="B13:J13" si="0">B15+B17+B19+B21+B23+B25+B27+B29+B31+B33+B35+B37+B39+B41+B43+B45+B47+B49+B51+B53+B55+B57+B59+B61+B63+B65+B67+B69+B71+B73</f>
        <v>20467000</v>
      </c>
      <c r="C13" s="121">
        <f t="shared" si="0"/>
        <v>26087224.599999998</v>
      </c>
      <c r="D13" s="121">
        <f t="shared" si="0"/>
        <v>990834.39</v>
      </c>
      <c r="E13" s="121">
        <f t="shared" si="0"/>
        <v>11119364.18</v>
      </c>
      <c r="F13" s="121">
        <f t="shared" si="0"/>
        <v>671131.16</v>
      </c>
      <c r="G13" s="121">
        <f t="shared" si="0"/>
        <v>3741356.44</v>
      </c>
      <c r="H13" s="122">
        <f t="shared" si="0"/>
        <v>1</v>
      </c>
      <c r="I13" s="122">
        <f t="shared" si="0"/>
        <v>0.49779357051932033</v>
      </c>
      <c r="J13" s="121">
        <f t="shared" si="0"/>
        <v>22345868.16</v>
      </c>
    </row>
    <row r="14" spans="1:10" s="119" customFormat="1" ht="12.75" customHeight="1" x14ac:dyDescent="0.2">
      <c r="A14" s="120"/>
      <c r="B14" s="121"/>
      <c r="C14" s="121"/>
      <c r="D14" s="121"/>
      <c r="E14" s="121"/>
      <c r="F14" s="121"/>
      <c r="G14" s="121"/>
      <c r="H14" s="122"/>
      <c r="I14" s="122"/>
      <c r="J14" s="121"/>
    </row>
    <row r="15" spans="1:10" ht="12.75" customHeight="1" x14ac:dyDescent="0.2">
      <c r="A15" s="123" t="s">
        <v>149</v>
      </c>
      <c r="B15" s="124"/>
      <c r="C15" s="124"/>
      <c r="D15" s="124"/>
      <c r="E15" s="124"/>
      <c r="F15" s="124"/>
      <c r="G15" s="124"/>
      <c r="H15" s="122">
        <f>IF(G$76=0,0,G15/G$76)</f>
        <v>0</v>
      </c>
      <c r="I15" s="122">
        <f>IF(C15="",0,IF(C15=0,0,G15/C15))</f>
        <v>0</v>
      </c>
      <c r="J15" s="121">
        <f>C15-G15</f>
        <v>0</v>
      </c>
    </row>
    <row r="16" spans="1:10" ht="12.75" customHeight="1" x14ac:dyDescent="0.2">
      <c r="A16" s="123"/>
      <c r="B16" s="121"/>
      <c r="C16" s="121"/>
      <c r="D16" s="121"/>
      <c r="E16" s="121"/>
      <c r="F16" s="121"/>
      <c r="G16" s="121"/>
      <c r="H16" s="122"/>
      <c r="I16" s="122"/>
      <c r="J16" s="121"/>
    </row>
    <row r="17" spans="1:10" ht="12.75" customHeight="1" x14ac:dyDescent="0.2">
      <c r="A17" s="123" t="s">
        <v>150</v>
      </c>
      <c r="B17" s="124"/>
      <c r="C17" s="124"/>
      <c r="D17" s="124"/>
      <c r="E17" s="124"/>
      <c r="F17" s="124"/>
      <c r="G17" s="124"/>
      <c r="H17" s="122">
        <f>IF(G$76=0,0,G17/G$76)</f>
        <v>0</v>
      </c>
      <c r="I17" s="122">
        <f>IF(C17="",0,IF(C17=0,0,G17/C17))</f>
        <v>0</v>
      </c>
      <c r="J17" s="121">
        <f>C17-G17</f>
        <v>0</v>
      </c>
    </row>
    <row r="18" spans="1:10" ht="12.75" customHeight="1" x14ac:dyDescent="0.2">
      <c r="A18" s="123"/>
      <c r="B18" s="121"/>
      <c r="C18" s="121"/>
      <c r="D18" s="121"/>
      <c r="E18" s="121"/>
      <c r="F18" s="121"/>
      <c r="G18" s="121"/>
      <c r="H18" s="122"/>
      <c r="I18" s="122"/>
      <c r="J18" s="121"/>
    </row>
    <row r="19" spans="1:10" ht="12.75" customHeight="1" x14ac:dyDescent="0.2">
      <c r="A19" s="123" t="s">
        <v>151</v>
      </c>
      <c r="B19" s="124"/>
      <c r="C19" s="124"/>
      <c r="D19" s="124"/>
      <c r="E19" s="124"/>
      <c r="F19" s="124"/>
      <c r="G19" s="124"/>
      <c r="H19" s="122">
        <f>IF(G$76=0,0,G19/G$76)</f>
        <v>0</v>
      </c>
      <c r="I19" s="122">
        <f>IF(C19="",0,IF(C19=0,0,G19/C19))</f>
        <v>0</v>
      </c>
      <c r="J19" s="121">
        <f>C19-G19</f>
        <v>0</v>
      </c>
    </row>
    <row r="20" spans="1:10" ht="12.75" customHeight="1" x14ac:dyDescent="0.2">
      <c r="A20" s="123"/>
      <c r="B20" s="121"/>
      <c r="C20" s="121"/>
      <c r="D20" s="121"/>
      <c r="E20" s="121"/>
      <c r="F20" s="121"/>
      <c r="G20" s="121"/>
      <c r="H20" s="122"/>
      <c r="I20" s="122"/>
      <c r="J20" s="121"/>
    </row>
    <row r="21" spans="1:10" ht="12.75" customHeight="1" x14ac:dyDescent="0.2">
      <c r="A21" s="123" t="s">
        <v>152</v>
      </c>
      <c r="B21" s="124">
        <v>2368500</v>
      </c>
      <c r="C21" s="124">
        <v>2660425.2999999998</v>
      </c>
      <c r="D21" s="124">
        <v>37485</v>
      </c>
      <c r="E21" s="124">
        <v>514634.29</v>
      </c>
      <c r="F21" s="124"/>
      <c r="G21" s="124">
        <v>52652.91</v>
      </c>
      <c r="H21" s="122">
        <f>IF(G$76=0,0,G21/G$76)</f>
        <v>1.4073214045331645E-2</v>
      </c>
      <c r="I21" s="122">
        <f>IF(C21="",0,IF(C21=0,0,G21/C21))</f>
        <v>1.9791162713721E-2</v>
      </c>
      <c r="J21" s="121">
        <f>C21-G21</f>
        <v>2607772.3899999997</v>
      </c>
    </row>
    <row r="22" spans="1:10" ht="12.75" customHeight="1" x14ac:dyDescent="0.2">
      <c r="A22" s="123"/>
      <c r="B22" s="121"/>
      <c r="C22" s="121"/>
      <c r="D22" s="121"/>
      <c r="E22" s="121"/>
      <c r="F22" s="121"/>
      <c r="G22" s="121"/>
      <c r="H22" s="122"/>
      <c r="I22" s="122"/>
      <c r="J22" s="121"/>
    </row>
    <row r="23" spans="1:10" ht="12.75" customHeight="1" x14ac:dyDescent="0.2">
      <c r="A23" s="123" t="s">
        <v>153</v>
      </c>
      <c r="B23" s="124"/>
      <c r="C23" s="124"/>
      <c r="D23" s="124"/>
      <c r="E23" s="124"/>
      <c r="F23" s="124"/>
      <c r="G23" s="124"/>
      <c r="H23" s="122">
        <f>IF(G$76=0,0,G23/G$76)</f>
        <v>0</v>
      </c>
      <c r="I23" s="122">
        <f>IF(C23="",0,IF(C23=0,0,G23/C23))</f>
        <v>0</v>
      </c>
      <c r="J23" s="121">
        <f>C23-G23</f>
        <v>0</v>
      </c>
    </row>
    <row r="24" spans="1:10" ht="12.75" customHeight="1" x14ac:dyDescent="0.2">
      <c r="A24" s="123"/>
      <c r="B24" s="121"/>
      <c r="C24" s="121"/>
      <c r="D24" s="121"/>
      <c r="E24" s="121"/>
      <c r="F24" s="121"/>
      <c r="G24" s="121"/>
      <c r="H24" s="122"/>
      <c r="I24" s="122"/>
      <c r="J24" s="121"/>
    </row>
    <row r="25" spans="1:10" ht="12.75" customHeight="1" x14ac:dyDescent="0.2">
      <c r="A25" s="123" t="s">
        <v>154</v>
      </c>
      <c r="B25" s="124"/>
      <c r="C25" s="124"/>
      <c r="D25" s="124"/>
      <c r="E25" s="124"/>
      <c r="F25" s="124"/>
      <c r="G25" s="124"/>
      <c r="H25" s="122">
        <f>IF(G$76=0,0,G25/G$76)</f>
        <v>0</v>
      </c>
      <c r="I25" s="122">
        <f>IF(C25="",0,IF(C25=0,0,G25/C25))</f>
        <v>0</v>
      </c>
      <c r="J25" s="121">
        <f>C25-G25</f>
        <v>0</v>
      </c>
    </row>
    <row r="26" spans="1:10" ht="12.75" customHeight="1" x14ac:dyDescent="0.2">
      <c r="A26" s="123"/>
      <c r="B26" s="121"/>
      <c r="C26" s="121"/>
      <c r="D26" s="121"/>
      <c r="E26" s="121"/>
      <c r="F26" s="121"/>
      <c r="G26" s="121"/>
      <c r="H26" s="122"/>
      <c r="I26" s="122"/>
      <c r="J26" s="121"/>
    </row>
    <row r="27" spans="1:10" ht="12.75" customHeight="1" x14ac:dyDescent="0.2">
      <c r="A27" s="123" t="s">
        <v>155</v>
      </c>
      <c r="B27" s="124"/>
      <c r="C27" s="124"/>
      <c r="D27" s="124"/>
      <c r="E27" s="124"/>
      <c r="F27" s="124"/>
      <c r="G27" s="124"/>
      <c r="H27" s="122">
        <f>IF(G$76=0,0,G27/G$76)</f>
        <v>0</v>
      </c>
      <c r="I27" s="122">
        <f>IF(C27="",0,IF(C27=0,0,G27/C27))</f>
        <v>0</v>
      </c>
      <c r="J27" s="121">
        <f>C27-G27</f>
        <v>0</v>
      </c>
    </row>
    <row r="28" spans="1:10" ht="12.75" customHeight="1" x14ac:dyDescent="0.2">
      <c r="A28" s="123"/>
      <c r="B28" s="121"/>
      <c r="C28" s="121"/>
      <c r="D28" s="121"/>
      <c r="E28" s="121"/>
      <c r="F28" s="121"/>
      <c r="G28" s="121"/>
      <c r="H28" s="122"/>
      <c r="I28" s="122"/>
      <c r="J28" s="121"/>
    </row>
    <row r="29" spans="1:10" ht="12.75" customHeight="1" x14ac:dyDescent="0.2">
      <c r="A29" s="123" t="s">
        <v>156</v>
      </c>
      <c r="B29" s="124">
        <v>1292600</v>
      </c>
      <c r="C29" s="124">
        <v>1562466.82</v>
      </c>
      <c r="D29" s="124">
        <v>35535</v>
      </c>
      <c r="E29" s="124">
        <v>363859.54</v>
      </c>
      <c r="F29" s="124"/>
      <c r="G29" s="124">
        <v>17181.16</v>
      </c>
      <c r="H29" s="122">
        <f>IF(G$76=0,0,G29/G$76)</f>
        <v>4.5922275184237726E-3</v>
      </c>
      <c r="I29" s="122">
        <f>IF(C29="",0,IF(C29=0,0,G29/C29))</f>
        <v>1.0996175905994599E-2</v>
      </c>
      <c r="J29" s="121">
        <f>C29-G29</f>
        <v>1545285.6600000001</v>
      </c>
    </row>
    <row r="30" spans="1:10" ht="12.75" customHeight="1" x14ac:dyDescent="0.2">
      <c r="A30" s="123"/>
      <c r="B30" s="121"/>
      <c r="C30" s="121"/>
      <c r="D30" s="121"/>
      <c r="E30" s="121"/>
      <c r="F30" s="121"/>
      <c r="G30" s="121"/>
      <c r="H30" s="122"/>
      <c r="I30" s="122"/>
      <c r="J30" s="121"/>
    </row>
    <row r="31" spans="1:10" ht="12.75" customHeight="1" x14ac:dyDescent="0.2">
      <c r="A31" s="123" t="s">
        <v>157</v>
      </c>
      <c r="B31" s="124"/>
      <c r="C31" s="124"/>
      <c r="D31" s="124"/>
      <c r="E31" s="124"/>
      <c r="F31" s="124"/>
      <c r="G31" s="124"/>
      <c r="H31" s="122">
        <f>IF(G$76=0,0,G31/G$76)</f>
        <v>0</v>
      </c>
      <c r="I31" s="122">
        <f>IF(C31="",0,IF(C31=0,0,G31/C31))</f>
        <v>0</v>
      </c>
      <c r="J31" s="121">
        <f>C31-G31</f>
        <v>0</v>
      </c>
    </row>
    <row r="32" spans="1:10" ht="12.75" customHeight="1" x14ac:dyDescent="0.2">
      <c r="A32" s="123"/>
      <c r="B32" s="121"/>
      <c r="C32" s="121"/>
      <c r="D32" s="121"/>
      <c r="E32" s="121"/>
      <c r="F32" s="121"/>
      <c r="G32" s="121"/>
      <c r="H32" s="122"/>
      <c r="I32" s="122"/>
      <c r="J32" s="121"/>
    </row>
    <row r="33" spans="1:10" ht="12.75" customHeight="1" x14ac:dyDescent="0.2">
      <c r="A33" s="123" t="s">
        <v>158</v>
      </c>
      <c r="B33" s="124">
        <v>3990000</v>
      </c>
      <c r="C33" s="124">
        <v>5599164</v>
      </c>
      <c r="D33" s="124">
        <v>195932.5</v>
      </c>
      <c r="E33" s="124">
        <v>2297312.9500000002</v>
      </c>
      <c r="F33" s="124">
        <v>134057.5</v>
      </c>
      <c r="G33" s="124">
        <v>585741.93000000005</v>
      </c>
      <c r="H33" s="122">
        <f>IF(G$76=0,0,G33/G$76)</f>
        <v>0.15655870788937717</v>
      </c>
      <c r="I33" s="122">
        <f>IF(C33="",0,IF(C33=0,0,G33/C33))</f>
        <v>0.10461239034970221</v>
      </c>
      <c r="J33" s="121">
        <f>C33-G33</f>
        <v>5013422.07</v>
      </c>
    </row>
    <row r="34" spans="1:10" ht="12.75" customHeight="1" x14ac:dyDescent="0.2">
      <c r="A34" s="123"/>
      <c r="B34" s="121"/>
      <c r="C34" s="121"/>
      <c r="D34" s="121"/>
      <c r="E34" s="121"/>
      <c r="F34" s="121"/>
      <c r="G34" s="121"/>
      <c r="H34" s="122"/>
      <c r="I34" s="122"/>
      <c r="J34" s="121"/>
    </row>
    <row r="35" spans="1:10" ht="12.75" customHeight="1" x14ac:dyDescent="0.2">
      <c r="A35" s="123" t="s">
        <v>159</v>
      </c>
      <c r="B35" s="124"/>
      <c r="C35" s="124"/>
      <c r="D35" s="124"/>
      <c r="E35" s="124"/>
      <c r="F35" s="124"/>
      <c r="G35" s="124"/>
      <c r="H35" s="122">
        <f>IF(G$76=0,0,G35/G$76)</f>
        <v>0</v>
      </c>
      <c r="I35" s="122">
        <f>IF(C35="",0,IF(C35=0,0,G35/C35))</f>
        <v>0</v>
      </c>
      <c r="J35" s="121">
        <f>C35-G35</f>
        <v>0</v>
      </c>
    </row>
    <row r="36" spans="1:10" ht="12.75" customHeight="1" x14ac:dyDescent="0.2">
      <c r="A36" s="123"/>
      <c r="B36" s="121"/>
      <c r="C36" s="121"/>
      <c r="D36" s="121"/>
      <c r="E36" s="121"/>
      <c r="F36" s="121"/>
      <c r="G36" s="121"/>
      <c r="H36" s="122"/>
      <c r="I36" s="122"/>
      <c r="J36" s="121"/>
    </row>
    <row r="37" spans="1:10" ht="12.75" customHeight="1" x14ac:dyDescent="0.2">
      <c r="A37" s="123" t="s">
        <v>160</v>
      </c>
      <c r="B37" s="124">
        <v>8854600</v>
      </c>
      <c r="C37" s="124">
        <v>10349462.380000001</v>
      </c>
      <c r="D37" s="124">
        <v>721881.89</v>
      </c>
      <c r="E37" s="124">
        <v>5824749.5199999996</v>
      </c>
      <c r="F37" s="124">
        <v>537073.66</v>
      </c>
      <c r="G37" s="124">
        <v>2843188.19</v>
      </c>
      <c r="H37" s="122">
        <f>IF(G$76=0,0,G37/G$76)</f>
        <v>0.75993512930299689</v>
      </c>
      <c r="I37" s="122">
        <f>IF(C37="",0,IF(C37=0,0,G37/C37))</f>
        <v>0.27471844291104131</v>
      </c>
      <c r="J37" s="121">
        <f>C37-G37</f>
        <v>7506274.1900000013</v>
      </c>
    </row>
    <row r="38" spans="1:10" ht="12.75" customHeight="1" x14ac:dyDescent="0.2">
      <c r="A38" s="123"/>
      <c r="B38" s="121"/>
      <c r="C38" s="121"/>
      <c r="D38" s="121"/>
      <c r="E38" s="121"/>
      <c r="F38" s="121"/>
      <c r="G38" s="121"/>
      <c r="H38" s="122"/>
      <c r="I38" s="122"/>
      <c r="J38" s="121"/>
    </row>
    <row r="39" spans="1:10" ht="12.75" customHeight="1" x14ac:dyDescent="0.2">
      <c r="A39" s="123" t="s">
        <v>161</v>
      </c>
      <c r="B39" s="124">
        <v>346300</v>
      </c>
      <c r="C39" s="124">
        <v>346300</v>
      </c>
      <c r="D39" s="124"/>
      <c r="E39" s="124"/>
      <c r="F39" s="124"/>
      <c r="G39" s="124"/>
      <c r="H39" s="122">
        <f>IF(G$76=0,0,G39/G$76)</f>
        <v>0</v>
      </c>
      <c r="I39" s="122">
        <f>IF(C39="",0,IF(C39=0,0,G39/C39))</f>
        <v>0</v>
      </c>
      <c r="J39" s="121">
        <f>C39-G39</f>
        <v>346300</v>
      </c>
    </row>
    <row r="40" spans="1:10" ht="12.75" customHeight="1" x14ac:dyDescent="0.2">
      <c r="A40" s="123"/>
      <c r="B40" s="121"/>
      <c r="C40" s="121"/>
      <c r="D40" s="121"/>
      <c r="E40" s="121"/>
      <c r="F40" s="121"/>
      <c r="G40" s="121"/>
      <c r="H40" s="122"/>
      <c r="I40" s="122"/>
      <c r="J40" s="121"/>
    </row>
    <row r="41" spans="1:10" ht="12.75" customHeight="1" x14ac:dyDescent="0.2">
      <c r="A41" s="123" t="s">
        <v>162</v>
      </c>
      <c r="B41" s="124"/>
      <c r="C41" s="124"/>
      <c r="D41" s="124"/>
      <c r="E41" s="124"/>
      <c r="F41" s="124"/>
      <c r="G41" s="124"/>
      <c r="H41" s="122">
        <f>IF(G$76=0,0,G41/G$76)</f>
        <v>0</v>
      </c>
      <c r="I41" s="122">
        <f>IF(C41="",0,IF(C41=0,0,G41/C41))</f>
        <v>0</v>
      </c>
      <c r="J41" s="121">
        <f>C41-G41</f>
        <v>0</v>
      </c>
    </row>
    <row r="42" spans="1:10" ht="12.75" customHeight="1" x14ac:dyDescent="0.2">
      <c r="A42" s="123"/>
      <c r="B42" s="121"/>
      <c r="C42" s="121"/>
      <c r="D42" s="121"/>
      <c r="E42" s="121"/>
      <c r="F42" s="121"/>
      <c r="G42" s="121"/>
      <c r="H42" s="122"/>
      <c r="I42" s="122"/>
      <c r="J42" s="121"/>
    </row>
    <row r="43" spans="1:10" ht="12.75" customHeight="1" x14ac:dyDescent="0.2">
      <c r="A43" s="123" t="s">
        <v>163</v>
      </c>
      <c r="B43" s="124">
        <v>1040400</v>
      </c>
      <c r="C43" s="124">
        <v>2956744.9</v>
      </c>
      <c r="D43" s="124"/>
      <c r="E43" s="124">
        <v>2008297.74</v>
      </c>
      <c r="F43" s="124"/>
      <c r="G43" s="124">
        <v>240621.31</v>
      </c>
      <c r="H43" s="122">
        <f>IF(G$76=0,0,G43/G$76)</f>
        <v>6.4313923000610979E-2</v>
      </c>
      <c r="I43" s="122">
        <f>IF(C43="",0,IF(C43=0,0,G43/C43))</f>
        <v>8.138047688862167E-2</v>
      </c>
      <c r="J43" s="121">
        <f>C43-G43</f>
        <v>2716123.59</v>
      </c>
    </row>
    <row r="44" spans="1:10" ht="12.75" customHeight="1" x14ac:dyDescent="0.2">
      <c r="A44" s="123"/>
      <c r="B44" s="121"/>
      <c r="C44" s="121"/>
      <c r="D44" s="121"/>
      <c r="E44" s="121"/>
      <c r="F44" s="121"/>
      <c r="G44" s="121"/>
      <c r="H44" s="122"/>
      <c r="I44" s="122"/>
      <c r="J44" s="121"/>
    </row>
    <row r="45" spans="1:10" ht="12.75" customHeight="1" x14ac:dyDescent="0.2">
      <c r="A45" s="123" t="s">
        <v>164</v>
      </c>
      <c r="B45" s="124"/>
      <c r="C45" s="124"/>
      <c r="D45" s="124"/>
      <c r="E45" s="124"/>
      <c r="F45" s="124"/>
      <c r="G45" s="124"/>
      <c r="H45" s="122">
        <f>IF(G$76=0,0,G45/G$76)</f>
        <v>0</v>
      </c>
      <c r="I45" s="122">
        <f>IF(C45="",0,IF(C45=0,0,G45/C45))</f>
        <v>0</v>
      </c>
      <c r="J45" s="121">
        <f>C45-G45</f>
        <v>0</v>
      </c>
    </row>
    <row r="46" spans="1:10" ht="12.75" customHeight="1" x14ac:dyDescent="0.2">
      <c r="A46" s="123"/>
      <c r="B46" s="121"/>
      <c r="C46" s="121"/>
      <c r="D46" s="121"/>
      <c r="E46" s="121"/>
      <c r="F46" s="121"/>
      <c r="G46" s="121"/>
      <c r="H46" s="122"/>
      <c r="I46" s="122"/>
      <c r="J46" s="121"/>
    </row>
    <row r="47" spans="1:10" ht="12.75" customHeight="1" x14ac:dyDescent="0.2">
      <c r="A47" s="123" t="s">
        <v>165</v>
      </c>
      <c r="B47" s="124">
        <v>549200</v>
      </c>
      <c r="C47" s="124">
        <v>549200</v>
      </c>
      <c r="D47" s="124"/>
      <c r="E47" s="124"/>
      <c r="F47" s="124"/>
      <c r="G47" s="124"/>
      <c r="H47" s="122">
        <f>IF(G$76=0,0,G47/G$76)</f>
        <v>0</v>
      </c>
      <c r="I47" s="122">
        <f>IF(C47="",0,IF(C47=0,0,G47/C47))</f>
        <v>0</v>
      </c>
      <c r="J47" s="121">
        <f>C47-G47</f>
        <v>549200</v>
      </c>
    </row>
    <row r="48" spans="1:10" ht="12.75" customHeight="1" x14ac:dyDescent="0.2">
      <c r="A48" s="123"/>
      <c r="B48" s="121"/>
      <c r="C48" s="121"/>
      <c r="D48" s="121"/>
      <c r="E48" s="121"/>
      <c r="F48" s="121"/>
      <c r="G48" s="121"/>
      <c r="H48" s="122"/>
      <c r="I48" s="122"/>
      <c r="J48" s="121"/>
    </row>
    <row r="49" spans="1:10" ht="12.75" customHeight="1" x14ac:dyDescent="0.2">
      <c r="A49" s="123" t="s">
        <v>166</v>
      </c>
      <c r="B49" s="124"/>
      <c r="C49" s="124"/>
      <c r="D49" s="124"/>
      <c r="E49" s="124"/>
      <c r="F49" s="124"/>
      <c r="G49" s="124"/>
      <c r="H49" s="122">
        <f>IF(G$76=0,0,G49/G$76)</f>
        <v>0</v>
      </c>
      <c r="I49" s="122">
        <f>IF(C49="",0,IF(C49=0,0,G49/C49))</f>
        <v>0</v>
      </c>
      <c r="J49" s="121">
        <f>C49-G49</f>
        <v>0</v>
      </c>
    </row>
    <row r="50" spans="1:10" ht="12.75" customHeight="1" x14ac:dyDescent="0.2">
      <c r="A50" s="123"/>
      <c r="B50" s="121"/>
      <c r="C50" s="121"/>
      <c r="D50" s="121"/>
      <c r="E50" s="121"/>
      <c r="F50" s="121"/>
      <c r="G50" s="121"/>
      <c r="H50" s="122"/>
      <c r="I50" s="122"/>
      <c r="J50" s="121"/>
    </row>
    <row r="51" spans="1:10" ht="12.75" customHeight="1" x14ac:dyDescent="0.2">
      <c r="A51" s="123" t="s">
        <v>167</v>
      </c>
      <c r="B51" s="124"/>
      <c r="C51" s="124"/>
      <c r="D51" s="124"/>
      <c r="E51" s="124"/>
      <c r="F51" s="124"/>
      <c r="G51" s="124"/>
      <c r="H51" s="122">
        <f>IF(G$76=0,0,G51/G$76)</f>
        <v>0</v>
      </c>
      <c r="I51" s="122">
        <f>IF(C51="",0,IF(C51=0,0,G51/C51))</f>
        <v>0</v>
      </c>
      <c r="J51" s="121">
        <f>C51-G51</f>
        <v>0</v>
      </c>
    </row>
    <row r="52" spans="1:10" ht="12.75" customHeight="1" x14ac:dyDescent="0.2">
      <c r="A52" s="123"/>
      <c r="B52" s="121"/>
      <c r="C52" s="121"/>
      <c r="D52" s="121"/>
      <c r="E52" s="121"/>
      <c r="F52" s="121"/>
      <c r="G52" s="121"/>
      <c r="H52" s="122"/>
      <c r="I52" s="122"/>
      <c r="J52" s="121"/>
    </row>
    <row r="53" spans="1:10" ht="12.75" customHeight="1" x14ac:dyDescent="0.2">
      <c r="A53" s="123" t="s">
        <v>168</v>
      </c>
      <c r="B53" s="124">
        <v>905900</v>
      </c>
      <c r="C53" s="124">
        <v>943961.2</v>
      </c>
      <c r="D53" s="124"/>
      <c r="E53" s="124">
        <v>108539.2</v>
      </c>
      <c r="F53" s="124"/>
      <c r="G53" s="124"/>
      <c r="H53" s="122">
        <f>IF(G$76=0,0,G53/G$76)</f>
        <v>0</v>
      </c>
      <c r="I53" s="122">
        <f>IF(C53="",0,IF(C53=0,0,G53/C53))</f>
        <v>0</v>
      </c>
      <c r="J53" s="121">
        <f>C53-G53</f>
        <v>943961.2</v>
      </c>
    </row>
    <row r="54" spans="1:10" ht="12.75" customHeight="1" x14ac:dyDescent="0.2">
      <c r="A54" s="123"/>
      <c r="B54" s="121"/>
      <c r="C54" s="121"/>
      <c r="D54" s="121"/>
      <c r="E54" s="121"/>
      <c r="F54" s="121"/>
      <c r="G54" s="121"/>
      <c r="H54" s="122"/>
      <c r="I54" s="122"/>
      <c r="J54" s="121"/>
    </row>
    <row r="55" spans="1:10" ht="12.75" customHeight="1" x14ac:dyDescent="0.2">
      <c r="A55" s="123" t="s">
        <v>169</v>
      </c>
      <c r="B55" s="124"/>
      <c r="C55" s="124"/>
      <c r="D55" s="124"/>
      <c r="E55" s="124"/>
      <c r="F55" s="124"/>
      <c r="G55" s="124"/>
      <c r="H55" s="122">
        <f>IF(G$76=0,0,G55/G$76)</f>
        <v>0</v>
      </c>
      <c r="I55" s="122">
        <f>IF(C55="",0,IF(C55=0,0,G55/C55))</f>
        <v>0</v>
      </c>
      <c r="J55" s="121">
        <f>C55-G55</f>
        <v>0</v>
      </c>
    </row>
    <row r="56" spans="1:10" ht="12.75" customHeight="1" x14ac:dyDescent="0.2">
      <c r="A56" s="123"/>
      <c r="B56" s="121"/>
      <c r="C56" s="121"/>
      <c r="D56" s="121"/>
      <c r="E56" s="121"/>
      <c r="F56" s="121"/>
      <c r="G56" s="121"/>
      <c r="H56" s="122"/>
      <c r="I56" s="122"/>
      <c r="J56" s="121"/>
    </row>
    <row r="57" spans="1:10" ht="12.75" customHeight="1" x14ac:dyDescent="0.2">
      <c r="A57" s="123" t="s">
        <v>170</v>
      </c>
      <c r="B57" s="124"/>
      <c r="C57" s="124"/>
      <c r="D57" s="124"/>
      <c r="E57" s="124"/>
      <c r="F57" s="124"/>
      <c r="G57" s="124"/>
      <c r="H57" s="122">
        <f>IF(G$76=0,0,G57/G$76)</f>
        <v>0</v>
      </c>
      <c r="I57" s="122">
        <f>IF(C57="",0,IF(C57=0,0,G57/C57))</f>
        <v>0</v>
      </c>
      <c r="J57" s="121">
        <f>C57-G57</f>
        <v>0</v>
      </c>
    </row>
    <row r="58" spans="1:10" ht="12.75" customHeight="1" x14ac:dyDescent="0.2">
      <c r="A58" s="123"/>
      <c r="B58" s="121"/>
      <c r="C58" s="121"/>
      <c r="D58" s="121"/>
      <c r="E58" s="121"/>
      <c r="F58" s="121"/>
      <c r="G58" s="121"/>
      <c r="H58" s="122"/>
      <c r="I58" s="122"/>
      <c r="J58" s="121"/>
    </row>
    <row r="59" spans="1:10" ht="12.75" customHeight="1" x14ac:dyDescent="0.2">
      <c r="A59" s="123" t="s">
        <v>171</v>
      </c>
      <c r="B59" s="124"/>
      <c r="C59" s="124"/>
      <c r="D59" s="124"/>
      <c r="E59" s="124"/>
      <c r="F59" s="124"/>
      <c r="G59" s="124"/>
      <c r="H59" s="122">
        <f>IF(G$76=0,0,G59/G$76)</f>
        <v>0</v>
      </c>
      <c r="I59" s="122">
        <f>IF(C59="",0,IF(C59=0,0,G59/C59))</f>
        <v>0</v>
      </c>
      <c r="J59" s="121">
        <f>C59-G59</f>
        <v>0</v>
      </c>
    </row>
    <row r="60" spans="1:10" ht="12.75" customHeight="1" x14ac:dyDescent="0.2">
      <c r="A60" s="123"/>
      <c r="B60" s="121"/>
      <c r="C60" s="121"/>
      <c r="D60" s="121"/>
      <c r="E60" s="121"/>
      <c r="F60" s="121"/>
      <c r="G60" s="121"/>
      <c r="H60" s="122"/>
      <c r="I60" s="122"/>
      <c r="J60" s="121"/>
    </row>
    <row r="61" spans="1:10" ht="12.75" customHeight="1" x14ac:dyDescent="0.2">
      <c r="A61" s="123" t="s">
        <v>172</v>
      </c>
      <c r="B61" s="124"/>
      <c r="C61" s="124"/>
      <c r="D61" s="124"/>
      <c r="E61" s="124"/>
      <c r="F61" s="124"/>
      <c r="G61" s="124"/>
      <c r="H61" s="122">
        <f>IF(G$76=0,0,G61/G$76)</f>
        <v>0</v>
      </c>
      <c r="I61" s="122">
        <f>IF(C61="",0,IF(C61=0,0,G61/C61))</f>
        <v>0</v>
      </c>
      <c r="J61" s="121">
        <f>C61-G61</f>
        <v>0</v>
      </c>
    </row>
    <row r="62" spans="1:10" ht="12.75" customHeight="1" x14ac:dyDescent="0.2">
      <c r="A62" s="123"/>
      <c r="B62" s="121"/>
      <c r="C62" s="121"/>
      <c r="D62" s="121"/>
      <c r="E62" s="121"/>
      <c r="F62" s="121"/>
      <c r="G62" s="121"/>
      <c r="H62" s="122"/>
      <c r="I62" s="122"/>
      <c r="J62" s="121"/>
    </row>
    <row r="63" spans="1:10" ht="12.75" customHeight="1" x14ac:dyDescent="0.2">
      <c r="A63" s="123" t="s">
        <v>173</v>
      </c>
      <c r="B63" s="124"/>
      <c r="C63" s="124"/>
      <c r="D63" s="124"/>
      <c r="E63" s="124"/>
      <c r="F63" s="124"/>
      <c r="G63" s="124"/>
      <c r="H63" s="122">
        <f>IF(G$76=0,0,G63/G$76)</f>
        <v>0</v>
      </c>
      <c r="I63" s="122">
        <f>IF(C63="",0,IF(C63=0,0,G63/C63))</f>
        <v>0</v>
      </c>
      <c r="J63" s="121">
        <f>C63-G63</f>
        <v>0</v>
      </c>
    </row>
    <row r="64" spans="1:10" ht="12.75" customHeight="1" x14ac:dyDescent="0.2">
      <c r="A64" s="123"/>
      <c r="B64" s="121"/>
      <c r="C64" s="121"/>
      <c r="D64" s="121"/>
      <c r="E64" s="121"/>
      <c r="F64" s="121"/>
      <c r="G64" s="121"/>
      <c r="H64" s="122"/>
      <c r="I64" s="122"/>
      <c r="J64" s="121"/>
    </row>
    <row r="65" spans="1:10" ht="12.75" customHeight="1" x14ac:dyDescent="0.2">
      <c r="A65" s="123" t="s">
        <v>174</v>
      </c>
      <c r="B65" s="124">
        <v>440100</v>
      </c>
      <c r="C65" s="124">
        <v>440100</v>
      </c>
      <c r="D65" s="124"/>
      <c r="E65" s="124"/>
      <c r="F65" s="124"/>
      <c r="G65" s="124"/>
      <c r="H65" s="122">
        <f>IF(G$76=0,0,G65/G$76)</f>
        <v>0</v>
      </c>
      <c r="I65" s="122">
        <f>IF(C65="",0,IF(C65=0,0,G65/C65))</f>
        <v>0</v>
      </c>
      <c r="J65" s="121">
        <f>C65-G65</f>
        <v>440100</v>
      </c>
    </row>
    <row r="66" spans="1:10" ht="12.75" customHeight="1" x14ac:dyDescent="0.2">
      <c r="A66" s="123"/>
      <c r="B66" s="121"/>
      <c r="C66" s="121"/>
      <c r="D66" s="121"/>
      <c r="E66" s="121"/>
      <c r="F66" s="121"/>
      <c r="G66" s="121"/>
      <c r="H66" s="122"/>
      <c r="I66" s="122"/>
      <c r="J66" s="121"/>
    </row>
    <row r="67" spans="1:10" ht="12.75" customHeight="1" x14ac:dyDescent="0.2">
      <c r="A67" s="123" t="s">
        <v>175</v>
      </c>
      <c r="B67" s="124">
        <v>82700</v>
      </c>
      <c r="C67" s="124">
        <v>82700</v>
      </c>
      <c r="D67" s="124"/>
      <c r="E67" s="124"/>
      <c r="F67" s="124"/>
      <c r="G67" s="124"/>
      <c r="H67" s="122">
        <f>IF(G$76=0,0,G67/G$76)</f>
        <v>0</v>
      </c>
      <c r="I67" s="122">
        <f>IF(C67="",0,IF(C67=0,0,G67/C67))</f>
        <v>0</v>
      </c>
      <c r="J67" s="121">
        <f>C67-G67</f>
        <v>82700</v>
      </c>
    </row>
    <row r="68" spans="1:10" ht="12.75" customHeight="1" x14ac:dyDescent="0.2">
      <c r="A68" s="123"/>
      <c r="B68" s="121"/>
      <c r="C68" s="121"/>
      <c r="D68" s="121"/>
      <c r="E68" s="121"/>
      <c r="F68" s="121"/>
      <c r="G68" s="121"/>
      <c r="H68" s="122"/>
      <c r="I68" s="122"/>
      <c r="J68" s="121"/>
    </row>
    <row r="69" spans="1:10" ht="12.75" customHeight="1" x14ac:dyDescent="0.2">
      <c r="A69" s="123" t="s">
        <v>176</v>
      </c>
      <c r="B69" s="124">
        <v>313100</v>
      </c>
      <c r="C69" s="124">
        <v>313100</v>
      </c>
      <c r="D69" s="124"/>
      <c r="E69" s="124">
        <v>1970.94</v>
      </c>
      <c r="F69" s="124"/>
      <c r="G69" s="124">
        <v>1970.94</v>
      </c>
      <c r="H69" s="122">
        <f>IF(G$76=0,0,G69/G$76)</f>
        <v>5.2679824325960244E-4</v>
      </c>
      <c r="I69" s="122">
        <f>IF(C69="",0,IF(C69=0,0,G69/C69))</f>
        <v>6.29492175023954E-3</v>
      </c>
      <c r="J69" s="121">
        <f>C69-G69</f>
        <v>311129.06</v>
      </c>
    </row>
    <row r="70" spans="1:10" ht="12.75" customHeight="1" x14ac:dyDescent="0.2">
      <c r="A70" s="123"/>
      <c r="B70" s="121"/>
      <c r="C70" s="121"/>
      <c r="D70" s="121"/>
      <c r="E70" s="121"/>
      <c r="F70" s="121"/>
      <c r="G70" s="121"/>
      <c r="H70" s="122"/>
      <c r="I70" s="122"/>
      <c r="J70" s="121"/>
    </row>
    <row r="71" spans="1:10" ht="12.75" customHeight="1" x14ac:dyDescent="0.2">
      <c r="A71" s="123" t="s">
        <v>127</v>
      </c>
      <c r="B71" s="124">
        <v>283600</v>
      </c>
      <c r="C71" s="124">
        <v>283600</v>
      </c>
      <c r="D71" s="124"/>
      <c r="E71" s="124"/>
      <c r="F71" s="124"/>
      <c r="G71" s="124"/>
      <c r="H71" s="122">
        <f>IF(G$76=0,0,G71/G$76)</f>
        <v>0</v>
      </c>
      <c r="I71" s="122">
        <f>IF(C71="",0,IF(C71=0,0,G71/C71))</f>
        <v>0</v>
      </c>
      <c r="J71" s="121">
        <f>C71-G71</f>
        <v>283600</v>
      </c>
    </row>
    <row r="72" spans="1:10" ht="12.75" customHeight="1" x14ac:dyDescent="0.2">
      <c r="A72" s="123"/>
      <c r="B72" s="121"/>
      <c r="C72" s="121"/>
      <c r="D72" s="121"/>
      <c r="E72" s="121"/>
      <c r="F72" s="121"/>
      <c r="G72" s="121"/>
      <c r="H72" s="122"/>
      <c r="I72" s="122"/>
      <c r="J72" s="121"/>
    </row>
    <row r="73" spans="1:10" ht="12.75" customHeight="1" x14ac:dyDescent="0.2">
      <c r="A73" s="123" t="s">
        <v>128</v>
      </c>
      <c r="B73" s="124"/>
      <c r="C73" s="124"/>
      <c r="D73" s="124"/>
      <c r="E73" s="124"/>
      <c r="F73" s="124"/>
      <c r="G73" s="124"/>
      <c r="H73" s="122">
        <f>IF(G$76=0,0,G73/G$76)</f>
        <v>0</v>
      </c>
      <c r="I73" s="122">
        <f>IF(C73="",0,IF(C73=0,0,G73/C73))</f>
        <v>0</v>
      </c>
      <c r="J73" s="121">
        <f>C73-G73</f>
        <v>0</v>
      </c>
    </row>
    <row r="74" spans="1:10" ht="12.75" customHeight="1" x14ac:dyDescent="0.2">
      <c r="A74" s="123"/>
      <c r="B74" s="121"/>
      <c r="C74" s="121"/>
      <c r="D74" s="121"/>
      <c r="E74" s="121"/>
      <c r="F74" s="121"/>
      <c r="G74" s="121"/>
      <c r="H74" s="122"/>
      <c r="I74" s="122"/>
      <c r="J74" s="121"/>
    </row>
    <row r="75" spans="1:10" ht="12.75" customHeight="1" x14ac:dyDescent="0.2">
      <c r="A75" s="123" t="s">
        <v>177</v>
      </c>
      <c r="B75" s="124"/>
      <c r="C75" s="124"/>
      <c r="D75" s="124"/>
      <c r="E75" s="124"/>
      <c r="F75" s="124"/>
      <c r="G75" s="124"/>
      <c r="H75" s="122">
        <f>IF(G$76=0,0,G75/G$76)</f>
        <v>0</v>
      </c>
      <c r="I75" s="122">
        <f>IF(C75="",0,IF(C75=0,0,G75/C75))</f>
        <v>0</v>
      </c>
      <c r="J75" s="121">
        <f>C75-G75</f>
        <v>0</v>
      </c>
    </row>
    <row r="76" spans="1:10" ht="12.75" customHeight="1" x14ac:dyDescent="0.2">
      <c r="A76" s="125" t="s">
        <v>178</v>
      </c>
      <c r="B76" s="126">
        <f t="shared" ref="B76:J76" si="1">B75+B13</f>
        <v>20467000</v>
      </c>
      <c r="C76" s="126">
        <f t="shared" si="1"/>
        <v>26087224.599999998</v>
      </c>
      <c r="D76" s="126">
        <f t="shared" si="1"/>
        <v>990834.39</v>
      </c>
      <c r="E76" s="126">
        <f t="shared" si="1"/>
        <v>11119364.18</v>
      </c>
      <c r="F76" s="126">
        <f t="shared" si="1"/>
        <v>671131.16</v>
      </c>
      <c r="G76" s="126">
        <f t="shared" si="1"/>
        <v>3741356.44</v>
      </c>
      <c r="H76" s="127">
        <f t="shared" si="1"/>
        <v>1</v>
      </c>
      <c r="I76" s="127">
        <f t="shared" si="1"/>
        <v>0.49779357051932033</v>
      </c>
      <c r="J76" s="126">
        <f t="shared" si="1"/>
        <v>22345868.16</v>
      </c>
    </row>
    <row r="77" spans="1:10" ht="12.75" customHeight="1" x14ac:dyDescent="0.2">
      <c r="A77" s="128" t="s">
        <v>139</v>
      </c>
      <c r="B77" s="129"/>
      <c r="C77" s="129"/>
      <c r="D77" s="129"/>
      <c r="E77" s="129"/>
      <c r="F77" s="129"/>
      <c r="G77" s="129"/>
      <c r="H77" s="129"/>
      <c r="I77" s="129"/>
      <c r="J77" s="129"/>
    </row>
  </sheetData>
  <sheetProtection password="DA51" sheet="1" selectLockedCells="1"/>
  <mergeCells count="7">
    <mergeCell ref="A3:J3"/>
    <mergeCell ref="A4:J4"/>
    <mergeCell ref="A5:J5"/>
    <mergeCell ref="A6:J6"/>
    <mergeCell ref="A7:J7"/>
    <mergeCell ref="D10:E10"/>
    <mergeCell ref="F10:I10"/>
  </mergeCells>
  <printOptions horizontalCentered="1"/>
  <pageMargins left="0.39374999999999999" right="0.39374999999999999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11">
    <pageSetUpPr fitToPage="1"/>
  </sheetPr>
  <dimension ref="A1:O33"/>
  <sheetViews>
    <sheetView zoomScale="116" zoomScaleNormal="116" workbookViewId="0">
      <selection activeCell="A7" sqref="A7:O7"/>
    </sheetView>
  </sheetViews>
  <sheetFormatPr defaultColWidth="4.140625" defaultRowHeight="11.25" customHeight="1" x14ac:dyDescent="0.2"/>
  <cols>
    <col min="1" max="1" width="42.140625" style="130" customWidth="1"/>
    <col min="2" max="7" width="13.85546875" style="130" customWidth="1"/>
    <col min="8" max="8" width="13.85546875" style="131" customWidth="1"/>
    <col min="9" max="15" width="13.85546875" style="130" customWidth="1"/>
    <col min="16" max="16384" width="4.140625" style="130"/>
  </cols>
  <sheetData>
    <row r="1" spans="1:15" ht="11.25" customHeight="1" x14ac:dyDescent="0.2">
      <c r="A1" s="103" t="s">
        <v>179</v>
      </c>
    </row>
    <row r="2" spans="1:15" ht="11.25" customHeight="1" x14ac:dyDescent="0.2">
      <c r="A2" s="103"/>
    </row>
    <row r="3" spans="1:15" ht="11.25" customHeight="1" x14ac:dyDescent="0.2">
      <c r="A3" s="693" t="s">
        <v>937</v>
      </c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</row>
    <row r="4" spans="1:15" ht="11.25" customHeight="1" x14ac:dyDescent="0.2">
      <c r="A4" s="694" t="s">
        <v>19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</row>
    <row r="5" spans="1:15" ht="11.25" customHeight="1" x14ac:dyDescent="0.2">
      <c r="A5" s="695" t="s">
        <v>180</v>
      </c>
      <c r="B5" s="695"/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</row>
    <row r="6" spans="1:15" ht="11.25" customHeight="1" x14ac:dyDescent="0.2">
      <c r="A6" s="696" t="s">
        <v>21</v>
      </c>
      <c r="B6" s="696"/>
      <c r="C6" s="696"/>
      <c r="D6" s="696"/>
      <c r="E6" s="696"/>
      <c r="F6" s="696"/>
      <c r="G6" s="696"/>
      <c r="H6" s="696"/>
      <c r="I6" s="696"/>
      <c r="J6" s="696"/>
      <c r="K6" s="696"/>
      <c r="L6" s="696"/>
      <c r="M6" s="696"/>
      <c r="N6" s="696"/>
      <c r="O6" s="696"/>
    </row>
    <row r="7" spans="1:15" ht="11.25" customHeight="1" x14ac:dyDescent="0.2">
      <c r="A7" s="693" t="s">
        <v>936</v>
      </c>
      <c r="B7" s="693"/>
      <c r="C7" s="693"/>
      <c r="D7" s="693"/>
      <c r="E7" s="693"/>
      <c r="F7" s="693"/>
      <c r="G7" s="693"/>
      <c r="H7" s="693"/>
      <c r="I7" s="693"/>
      <c r="J7" s="693"/>
      <c r="K7" s="693"/>
      <c r="L7" s="693"/>
      <c r="M7" s="693"/>
      <c r="N7" s="693"/>
      <c r="O7" s="693"/>
    </row>
    <row r="8" spans="1:15" ht="11.25" customHeight="1" x14ac:dyDescent="0.2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5" ht="11.25" customHeight="1" x14ac:dyDescent="0.2">
      <c r="A9" s="130" t="s">
        <v>181</v>
      </c>
      <c r="H9" s="108"/>
      <c r="O9" s="109">
        <v>1</v>
      </c>
    </row>
    <row r="10" spans="1:15" ht="11.25" customHeight="1" x14ac:dyDescent="0.2">
      <c r="A10" s="132"/>
      <c r="B10" s="698" t="s">
        <v>182</v>
      </c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133" t="s">
        <v>183</v>
      </c>
      <c r="O10" s="134" t="s">
        <v>23</v>
      </c>
    </row>
    <row r="11" spans="1:15" ht="11.25" customHeight="1" x14ac:dyDescent="0.2">
      <c r="A11" s="135" t="s">
        <v>184</v>
      </c>
      <c r="B11" s="698"/>
      <c r="C11" s="698"/>
      <c r="D11" s="698"/>
      <c r="E11" s="698"/>
      <c r="F11" s="698"/>
      <c r="G11" s="698"/>
      <c r="H11" s="698"/>
      <c r="I11" s="698"/>
      <c r="J11" s="698"/>
      <c r="K11" s="698"/>
      <c r="L11" s="698"/>
      <c r="M11" s="698"/>
      <c r="N11" s="136" t="s">
        <v>185</v>
      </c>
      <c r="O11" s="137" t="s">
        <v>28</v>
      </c>
    </row>
    <row r="12" spans="1:15" ht="11.25" customHeight="1" x14ac:dyDescent="0.2">
      <c r="A12" s="138"/>
      <c r="B12" s="139" t="s">
        <v>912</v>
      </c>
      <c r="C12" s="139" t="s">
        <v>913</v>
      </c>
      <c r="D12" s="139" t="s">
        <v>914</v>
      </c>
      <c r="E12" s="139" t="s">
        <v>915</v>
      </c>
      <c r="F12" s="139" t="s">
        <v>916</v>
      </c>
      <c r="G12" s="139" t="s">
        <v>917</v>
      </c>
      <c r="H12" s="139" t="s">
        <v>919</v>
      </c>
      <c r="I12" s="139" t="s">
        <v>918</v>
      </c>
      <c r="J12" s="139" t="s">
        <v>920</v>
      </c>
      <c r="K12" s="139" t="s">
        <v>921</v>
      </c>
      <c r="L12" s="139" t="s">
        <v>922</v>
      </c>
      <c r="M12" s="139" t="s">
        <v>923</v>
      </c>
      <c r="N12" s="140" t="s">
        <v>186</v>
      </c>
      <c r="O12" s="141" t="s">
        <v>187</v>
      </c>
    </row>
    <row r="13" spans="1:15" s="144" customFormat="1" ht="12.75" customHeight="1" x14ac:dyDescent="0.2">
      <c r="A13" s="142" t="s">
        <v>188</v>
      </c>
      <c r="B13" s="143">
        <f t="shared" ref="B13:O13" si="0">SUM(B14:B21)</f>
        <v>0</v>
      </c>
      <c r="C13" s="143">
        <f t="shared" si="0"/>
        <v>0</v>
      </c>
      <c r="D13" s="143">
        <f t="shared" si="0"/>
        <v>0</v>
      </c>
      <c r="E13" s="143">
        <f t="shared" si="0"/>
        <v>0</v>
      </c>
      <c r="F13" s="143">
        <f t="shared" si="0"/>
        <v>0</v>
      </c>
      <c r="G13" s="143">
        <f t="shared" si="0"/>
        <v>0</v>
      </c>
      <c r="H13" s="143">
        <f t="shared" si="0"/>
        <v>1262787.9100000001</v>
      </c>
      <c r="I13" s="143">
        <f t="shared" si="0"/>
        <v>1826686.12</v>
      </c>
      <c r="J13" s="143">
        <f t="shared" si="0"/>
        <v>1163088.3699999999</v>
      </c>
      <c r="K13" s="143">
        <f t="shared" si="0"/>
        <v>1635543.71</v>
      </c>
      <c r="L13" s="143">
        <f t="shared" si="0"/>
        <v>1521189.21</v>
      </c>
      <c r="M13" s="143">
        <f t="shared" si="0"/>
        <v>1314623.8700000001</v>
      </c>
      <c r="N13" s="143">
        <f t="shared" si="0"/>
        <v>8723919.1900000013</v>
      </c>
      <c r="O13" s="143">
        <f t="shared" si="0"/>
        <v>0</v>
      </c>
    </row>
    <row r="14" spans="1:15" ht="12.75" customHeight="1" x14ac:dyDescent="0.2">
      <c r="A14" s="145" t="s">
        <v>189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>
        <f t="shared" ref="N14:N21" si="1">SUM(B14:M14)</f>
        <v>0</v>
      </c>
      <c r="O14" s="146"/>
    </row>
    <row r="15" spans="1:15" ht="12.75" customHeight="1" x14ac:dyDescent="0.2">
      <c r="A15" s="145" t="s">
        <v>190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>
        <f t="shared" si="1"/>
        <v>0</v>
      </c>
      <c r="O15" s="146"/>
    </row>
    <row r="16" spans="1:15" ht="12.75" customHeight="1" x14ac:dyDescent="0.2">
      <c r="A16" s="145" t="s">
        <v>191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>
        <f t="shared" si="1"/>
        <v>0</v>
      </c>
      <c r="O16" s="146"/>
    </row>
    <row r="17" spans="1:15" ht="12.75" customHeight="1" x14ac:dyDescent="0.2">
      <c r="A17" s="145" t="s">
        <v>192</v>
      </c>
      <c r="B17" s="146"/>
      <c r="C17" s="146"/>
      <c r="D17" s="146"/>
      <c r="E17" s="146"/>
      <c r="F17" s="146"/>
      <c r="G17" s="146"/>
      <c r="H17" s="146">
        <v>1739.62</v>
      </c>
      <c r="I17" s="146">
        <v>1427.77</v>
      </c>
      <c r="J17" s="146">
        <v>719.91</v>
      </c>
      <c r="K17" s="146"/>
      <c r="L17" s="146"/>
      <c r="M17" s="146"/>
      <c r="N17" s="146">
        <f t="shared" si="1"/>
        <v>3887.2999999999997</v>
      </c>
      <c r="O17" s="146"/>
    </row>
    <row r="18" spans="1:15" ht="12.75" customHeight="1" x14ac:dyDescent="0.2">
      <c r="A18" s="145" t="s">
        <v>193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>
        <f t="shared" si="1"/>
        <v>0</v>
      </c>
      <c r="O18" s="146"/>
    </row>
    <row r="19" spans="1:15" ht="12.75" customHeight="1" x14ac:dyDescent="0.2">
      <c r="A19" s="145" t="s">
        <v>194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>
        <f t="shared" si="1"/>
        <v>0</v>
      </c>
      <c r="O19" s="146"/>
    </row>
    <row r="20" spans="1:15" ht="12.75" customHeight="1" x14ac:dyDescent="0.2">
      <c r="A20" s="145" t="s">
        <v>195</v>
      </c>
      <c r="B20" s="146"/>
      <c r="C20" s="146"/>
      <c r="D20" s="146"/>
      <c r="E20" s="146"/>
      <c r="F20" s="146"/>
      <c r="G20" s="146"/>
      <c r="H20" s="146">
        <v>1261048.29</v>
      </c>
      <c r="I20" s="146">
        <v>1825258.35</v>
      </c>
      <c r="J20" s="146">
        <v>1162368.46</v>
      </c>
      <c r="K20" s="146">
        <v>1635543.71</v>
      </c>
      <c r="L20" s="146">
        <v>1521189.21</v>
      </c>
      <c r="M20" s="146">
        <v>1314623.8700000001</v>
      </c>
      <c r="N20" s="146">
        <f t="shared" si="1"/>
        <v>8720031.8900000006</v>
      </c>
      <c r="O20" s="146"/>
    </row>
    <row r="21" spans="1:15" ht="12.75" customHeight="1" x14ac:dyDescent="0.2">
      <c r="A21" s="145" t="s">
        <v>196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>
        <f t="shared" si="1"/>
        <v>0</v>
      </c>
      <c r="O21" s="146"/>
    </row>
    <row r="22" spans="1:15" s="144" customFormat="1" ht="12.75" customHeight="1" x14ac:dyDescent="0.2">
      <c r="A22" s="147" t="s">
        <v>197</v>
      </c>
      <c r="B22" s="148">
        <f t="shared" ref="B22:O22" si="2">SUM(B23:B29)</f>
        <v>0</v>
      </c>
      <c r="C22" s="148">
        <f t="shared" si="2"/>
        <v>0</v>
      </c>
      <c r="D22" s="148">
        <f t="shared" si="2"/>
        <v>0</v>
      </c>
      <c r="E22" s="148">
        <f t="shared" si="2"/>
        <v>0</v>
      </c>
      <c r="F22" s="148">
        <f t="shared" si="2"/>
        <v>0</v>
      </c>
      <c r="G22" s="148">
        <f t="shared" si="2"/>
        <v>0</v>
      </c>
      <c r="H22" s="148">
        <f t="shared" si="2"/>
        <v>0</v>
      </c>
      <c r="I22" s="148">
        <f t="shared" si="2"/>
        <v>62319.94</v>
      </c>
      <c r="J22" s="148">
        <f t="shared" si="2"/>
        <v>75090.5</v>
      </c>
      <c r="K22" s="148">
        <f t="shared" si="2"/>
        <v>34344.19</v>
      </c>
      <c r="L22" s="148">
        <f t="shared" si="2"/>
        <v>42751.53</v>
      </c>
      <c r="M22" s="148">
        <f t="shared" si="2"/>
        <v>0</v>
      </c>
      <c r="N22" s="148">
        <f t="shared" si="2"/>
        <v>214506.16</v>
      </c>
      <c r="O22" s="148">
        <f t="shared" si="2"/>
        <v>0</v>
      </c>
    </row>
    <row r="23" spans="1:15" ht="12.75" customHeight="1" x14ac:dyDescent="0.2">
      <c r="A23" s="145" t="s">
        <v>198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>
        <f t="shared" ref="N23:N28" si="3">SUM(B23:M23)</f>
        <v>0</v>
      </c>
      <c r="O23" s="146"/>
    </row>
    <row r="24" spans="1:15" ht="12.75" customHeight="1" x14ac:dyDescent="0.2">
      <c r="A24" s="145" t="s">
        <v>199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>
        <f t="shared" si="3"/>
        <v>0</v>
      </c>
      <c r="O24" s="146"/>
    </row>
    <row r="25" spans="1:15" ht="12.75" customHeight="1" x14ac:dyDescent="0.2">
      <c r="A25" s="145" t="s">
        <v>200</v>
      </c>
      <c r="B25" s="146"/>
      <c r="C25" s="146"/>
      <c r="D25" s="146"/>
      <c r="E25" s="146"/>
      <c r="F25" s="146"/>
      <c r="G25" s="146"/>
      <c r="H25" s="146"/>
      <c r="I25" s="146">
        <v>62319.94</v>
      </c>
      <c r="J25" s="146">
        <v>75090.5</v>
      </c>
      <c r="K25" s="146">
        <v>34344.19</v>
      </c>
      <c r="L25" s="146">
        <v>42751.53</v>
      </c>
      <c r="M25" s="146"/>
      <c r="N25" s="146">
        <f t="shared" si="3"/>
        <v>214506.16</v>
      </c>
      <c r="O25" s="146"/>
    </row>
    <row r="26" spans="1:15" ht="12.75" customHeight="1" x14ac:dyDescent="0.2">
      <c r="A26" s="145" t="s">
        <v>201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>
        <f t="shared" si="3"/>
        <v>0</v>
      </c>
      <c r="O26" s="146"/>
    </row>
    <row r="27" spans="1:15" ht="12.75" customHeight="1" x14ac:dyDescent="0.2">
      <c r="A27" s="145" t="s">
        <v>202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>
        <f t="shared" si="3"/>
        <v>0</v>
      </c>
      <c r="O27" s="146"/>
    </row>
    <row r="28" spans="1:15" ht="12.75" customHeight="1" x14ac:dyDescent="0.2">
      <c r="A28" s="145" t="s">
        <v>203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>
        <f t="shared" si="3"/>
        <v>0</v>
      </c>
      <c r="O28" s="146"/>
    </row>
    <row r="29" spans="1:15" ht="12.75" customHeight="1" x14ac:dyDescent="0.2">
      <c r="A29" s="145" t="s">
        <v>204</v>
      </c>
      <c r="B29" s="148">
        <f t="shared" ref="B29:O29" si="4">SUM(B30:B31)</f>
        <v>0</v>
      </c>
      <c r="C29" s="148">
        <f t="shared" si="4"/>
        <v>0</v>
      </c>
      <c r="D29" s="148">
        <f t="shared" si="4"/>
        <v>0</v>
      </c>
      <c r="E29" s="148">
        <f t="shared" si="4"/>
        <v>0</v>
      </c>
      <c r="F29" s="148">
        <f t="shared" si="4"/>
        <v>0</v>
      </c>
      <c r="G29" s="148">
        <f t="shared" si="4"/>
        <v>0</v>
      </c>
      <c r="H29" s="148">
        <f t="shared" si="4"/>
        <v>0</v>
      </c>
      <c r="I29" s="148">
        <f t="shared" si="4"/>
        <v>0</v>
      </c>
      <c r="J29" s="148">
        <f t="shared" si="4"/>
        <v>0</v>
      </c>
      <c r="K29" s="148">
        <f t="shared" si="4"/>
        <v>0</v>
      </c>
      <c r="L29" s="148">
        <f t="shared" si="4"/>
        <v>0</v>
      </c>
      <c r="M29" s="148">
        <f t="shared" si="4"/>
        <v>0</v>
      </c>
      <c r="N29" s="148">
        <f t="shared" si="4"/>
        <v>0</v>
      </c>
      <c r="O29" s="148">
        <f t="shared" si="4"/>
        <v>0</v>
      </c>
    </row>
    <row r="30" spans="1:15" ht="12.75" customHeight="1" x14ac:dyDescent="0.2">
      <c r="A30" s="145" t="s">
        <v>205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>
        <f>SUM(B30:M30)</f>
        <v>0</v>
      </c>
      <c r="O30" s="146"/>
    </row>
    <row r="31" spans="1:15" ht="12.75" customHeight="1" x14ac:dyDescent="0.2">
      <c r="A31" s="149" t="s">
        <v>206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46">
        <f>SUM(B31:M31)</f>
        <v>0</v>
      </c>
      <c r="O31" s="150"/>
    </row>
    <row r="32" spans="1:15" s="144" customFormat="1" ht="12.75" customHeight="1" x14ac:dyDescent="0.2">
      <c r="A32" s="151" t="s">
        <v>207</v>
      </c>
      <c r="B32" s="152">
        <f t="shared" ref="B32:O32" si="5">B13-B22</f>
        <v>0</v>
      </c>
      <c r="C32" s="152">
        <f t="shared" si="5"/>
        <v>0</v>
      </c>
      <c r="D32" s="152">
        <f t="shared" si="5"/>
        <v>0</v>
      </c>
      <c r="E32" s="152">
        <f t="shared" si="5"/>
        <v>0</v>
      </c>
      <c r="F32" s="152">
        <f t="shared" si="5"/>
        <v>0</v>
      </c>
      <c r="G32" s="152">
        <f t="shared" si="5"/>
        <v>0</v>
      </c>
      <c r="H32" s="152">
        <f t="shared" si="5"/>
        <v>1262787.9100000001</v>
      </c>
      <c r="I32" s="152">
        <f t="shared" si="5"/>
        <v>1764366.1800000002</v>
      </c>
      <c r="J32" s="152">
        <f t="shared" si="5"/>
        <v>1087997.8699999999</v>
      </c>
      <c r="K32" s="152">
        <f t="shared" si="5"/>
        <v>1601199.52</v>
      </c>
      <c r="L32" s="152">
        <f t="shared" si="5"/>
        <v>1478437.68</v>
      </c>
      <c r="M32" s="152">
        <f t="shared" si="5"/>
        <v>1314623.8700000001</v>
      </c>
      <c r="N32" s="152">
        <f t="shared" si="5"/>
        <v>8509413.0300000012</v>
      </c>
      <c r="O32" s="152">
        <f t="shared" si="5"/>
        <v>0</v>
      </c>
    </row>
    <row r="33" spans="1:15" ht="12.75" customHeight="1" x14ac:dyDescent="0.2">
      <c r="A33" s="128" t="s">
        <v>139</v>
      </c>
      <c r="B33" s="153"/>
      <c r="C33" s="153"/>
      <c r="D33" s="153"/>
      <c r="E33" s="153"/>
      <c r="F33" s="153"/>
      <c r="G33" s="153"/>
      <c r="H33" s="153"/>
      <c r="I33" s="154"/>
      <c r="J33" s="154"/>
      <c r="K33" s="154"/>
      <c r="L33" s="154"/>
      <c r="M33" s="154"/>
      <c r="N33" s="154"/>
      <c r="O33" s="154"/>
    </row>
  </sheetData>
  <sheetProtection password="DA51" sheet="1" selectLockedCells="1"/>
  <mergeCells count="6">
    <mergeCell ref="A3:O3"/>
    <mergeCell ref="A4:O4"/>
    <mergeCell ref="A5:O5"/>
    <mergeCell ref="A6:O6"/>
    <mergeCell ref="A7:O7"/>
    <mergeCell ref="B10:M11"/>
  </mergeCell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1:I121"/>
  <sheetViews>
    <sheetView zoomScale="116" zoomScaleNormal="116" workbookViewId="0">
      <selection activeCell="A7" sqref="A7:I7"/>
    </sheetView>
  </sheetViews>
  <sheetFormatPr defaultColWidth="4.140625" defaultRowHeight="11.25" customHeight="1" x14ac:dyDescent="0.2"/>
  <cols>
    <col min="1" max="1" width="69.5703125" style="19" customWidth="1"/>
    <col min="2" max="3" width="16.5703125" style="19" customWidth="1"/>
    <col min="4" max="9" width="8.28515625" style="19" customWidth="1"/>
    <col min="10" max="16384" width="4.140625" style="19"/>
  </cols>
  <sheetData>
    <row r="1" spans="1:9" ht="15.75" customHeight="1" x14ac:dyDescent="0.2">
      <c r="A1" s="12" t="s">
        <v>208</v>
      </c>
    </row>
    <row r="2" spans="1:9" ht="11.25" customHeight="1" x14ac:dyDescent="0.2">
      <c r="A2" s="13"/>
    </row>
    <row r="3" spans="1:9" ht="12.75" customHeight="1" x14ac:dyDescent="0.2">
      <c r="A3" s="691" t="s">
        <v>937</v>
      </c>
      <c r="B3" s="691"/>
      <c r="C3" s="691"/>
      <c r="D3" s="691"/>
      <c r="E3" s="691"/>
      <c r="F3" s="691"/>
      <c r="G3" s="691"/>
      <c r="H3" s="691"/>
      <c r="I3" s="691"/>
    </row>
    <row r="4" spans="1:9" ht="12.75" customHeight="1" x14ac:dyDescent="0.2">
      <c r="A4" s="688" t="s">
        <v>19</v>
      </c>
      <c r="B4" s="688"/>
      <c r="C4" s="688"/>
      <c r="D4" s="688"/>
      <c r="E4" s="688"/>
      <c r="F4" s="688"/>
      <c r="G4" s="688"/>
      <c r="H4" s="688"/>
      <c r="I4" s="688"/>
    </row>
    <row r="5" spans="1:9" ht="12.75" customHeight="1" x14ac:dyDescent="0.2">
      <c r="A5" s="760" t="s">
        <v>209</v>
      </c>
      <c r="B5" s="760"/>
      <c r="C5" s="760"/>
      <c r="D5" s="760"/>
      <c r="E5" s="760"/>
      <c r="F5" s="760"/>
      <c r="G5" s="760"/>
      <c r="H5" s="760"/>
      <c r="I5" s="760"/>
    </row>
    <row r="6" spans="1:9" ht="12.75" customHeight="1" x14ac:dyDescent="0.2">
      <c r="A6" s="688" t="s">
        <v>210</v>
      </c>
      <c r="B6" s="688"/>
      <c r="C6" s="688"/>
      <c r="D6" s="688"/>
      <c r="E6" s="688"/>
      <c r="F6" s="688"/>
      <c r="G6" s="688"/>
      <c r="H6" s="688"/>
      <c r="I6" s="688"/>
    </row>
    <row r="7" spans="1:9" ht="12.75" customHeight="1" x14ac:dyDescent="0.2">
      <c r="A7" s="691" t="s">
        <v>936</v>
      </c>
      <c r="B7" s="691"/>
      <c r="C7" s="691"/>
      <c r="D7" s="691"/>
      <c r="E7" s="691"/>
      <c r="F7" s="691"/>
      <c r="G7" s="691"/>
      <c r="H7" s="691"/>
      <c r="I7" s="691"/>
    </row>
    <row r="8" spans="1:9" ht="11.25" customHeight="1" x14ac:dyDescent="0.2">
      <c r="A8" s="17"/>
      <c r="B8" s="17"/>
      <c r="C8" s="17"/>
      <c r="D8" s="17"/>
      <c r="E8" s="17"/>
      <c r="F8" s="17"/>
      <c r="G8" s="17"/>
      <c r="H8" s="17"/>
    </row>
    <row r="9" spans="1:9" ht="12.75" customHeight="1" x14ac:dyDescent="0.2">
      <c r="A9" s="19" t="s">
        <v>211</v>
      </c>
      <c r="F9" s="21"/>
      <c r="H9" s="761">
        <v>1</v>
      </c>
      <c r="I9" s="761"/>
    </row>
    <row r="10" spans="1:9" ht="12.75" customHeight="1" x14ac:dyDescent="0.2">
      <c r="A10" s="155"/>
      <c r="B10" s="111" t="s">
        <v>23</v>
      </c>
      <c r="C10" s="111" t="s">
        <v>23</v>
      </c>
      <c r="D10" s="703" t="s">
        <v>24</v>
      </c>
      <c r="E10" s="703"/>
      <c r="F10" s="703"/>
      <c r="G10" s="703"/>
      <c r="H10" s="703"/>
      <c r="I10" s="703"/>
    </row>
    <row r="11" spans="1:9" ht="12.75" customHeight="1" x14ac:dyDescent="0.2">
      <c r="A11" s="157" t="s">
        <v>26</v>
      </c>
      <c r="B11" s="113" t="s">
        <v>27</v>
      </c>
      <c r="C11" s="113" t="s">
        <v>28</v>
      </c>
      <c r="D11" s="704" t="s">
        <v>29</v>
      </c>
      <c r="E11" s="704"/>
      <c r="F11" s="704" t="s">
        <v>212</v>
      </c>
      <c r="G11" s="704"/>
      <c r="H11" s="705" t="s">
        <v>212</v>
      </c>
      <c r="I11" s="705"/>
    </row>
    <row r="12" spans="1:9" ht="12.75" customHeight="1" x14ac:dyDescent="0.2">
      <c r="A12" s="33"/>
      <c r="B12" s="159"/>
      <c r="C12" s="159"/>
      <c r="D12" s="160"/>
      <c r="E12" s="161"/>
      <c r="F12" s="706" t="s">
        <v>213</v>
      </c>
      <c r="G12" s="706"/>
      <c r="H12" s="707" t="s">
        <v>214</v>
      </c>
      <c r="I12" s="707"/>
    </row>
    <row r="13" spans="1:9" ht="12.75" customHeight="1" x14ac:dyDescent="0.2">
      <c r="A13" s="18" t="s">
        <v>215</v>
      </c>
      <c r="B13" s="39">
        <f>SUM(B14,B33,B37)</f>
        <v>0</v>
      </c>
      <c r="C13" s="39">
        <f>SUM(C14,C33,C37)</f>
        <v>0</v>
      </c>
      <c r="D13" s="682">
        <f>SUM(D14,D33,D37)</f>
        <v>0</v>
      </c>
      <c r="E13" s="682"/>
      <c r="F13" s="682">
        <f>SUM(F14,F33,F37)</f>
        <v>0</v>
      </c>
      <c r="G13" s="682"/>
      <c r="H13" s="757">
        <f>SUM(H14,H33,H37)</f>
        <v>0</v>
      </c>
      <c r="I13" s="757"/>
    </row>
    <row r="14" spans="1:9" ht="12.75" customHeight="1" x14ac:dyDescent="0.2">
      <c r="A14" s="18" t="s">
        <v>39</v>
      </c>
      <c r="B14" s="162">
        <f>SUM(B15,B24,B25,B29,B30)</f>
        <v>0</v>
      </c>
      <c r="C14" s="162">
        <f>SUM(C15,C24,C25,C29,C30)</f>
        <v>0</v>
      </c>
      <c r="D14" s="758">
        <f>SUM(D15,D24,D25,D29,D30)</f>
        <v>0</v>
      </c>
      <c r="E14" s="758"/>
      <c r="F14" s="758">
        <f>SUM(F15,F24,F25,F29,F30)</f>
        <v>0</v>
      </c>
      <c r="G14" s="758"/>
      <c r="H14" s="759">
        <f>SUM(H15,H24,H25,H29,H30)</f>
        <v>0</v>
      </c>
      <c r="I14" s="759"/>
    </row>
    <row r="15" spans="1:9" ht="12.75" customHeight="1" x14ac:dyDescent="0.2">
      <c r="A15" s="19" t="s">
        <v>216</v>
      </c>
      <c r="B15" s="39">
        <f>SUM(B16,B20)</f>
        <v>0</v>
      </c>
      <c r="C15" s="39">
        <f>SUM(C16,C20)</f>
        <v>0</v>
      </c>
      <c r="D15" s="682">
        <f>SUM(D16,D20)</f>
        <v>0</v>
      </c>
      <c r="E15" s="682"/>
      <c r="F15" s="682">
        <f>SUM(F16,F20)</f>
        <v>0</v>
      </c>
      <c r="G15" s="682"/>
      <c r="H15" s="757">
        <f>SUM(H16,H20)</f>
        <v>0</v>
      </c>
      <c r="I15" s="757"/>
    </row>
    <row r="16" spans="1:9" ht="12.75" customHeight="1" x14ac:dyDescent="0.2">
      <c r="A16" s="19" t="s">
        <v>217</v>
      </c>
      <c r="B16" s="39">
        <f>SUM(B17:B19)</f>
        <v>0</v>
      </c>
      <c r="C16" s="39">
        <f>SUM(C17:C19)</f>
        <v>0</v>
      </c>
      <c r="D16" s="682">
        <f>SUM(D17:D19)</f>
        <v>0</v>
      </c>
      <c r="E16" s="682"/>
      <c r="F16" s="682">
        <f>SUM(F17:F19)</f>
        <v>0</v>
      </c>
      <c r="G16" s="682"/>
      <c r="H16" s="757">
        <f>SUM(H17:H19)</f>
        <v>0</v>
      </c>
      <c r="I16" s="757"/>
    </row>
    <row r="17" spans="1:9" ht="12.75" customHeight="1" x14ac:dyDescent="0.2">
      <c r="A17" s="19" t="s">
        <v>218</v>
      </c>
      <c r="B17" s="45"/>
      <c r="C17" s="45"/>
      <c r="D17" s="755"/>
      <c r="E17" s="755"/>
      <c r="F17" s="755"/>
      <c r="G17" s="755"/>
      <c r="H17" s="756"/>
      <c r="I17" s="756"/>
    </row>
    <row r="18" spans="1:9" ht="12.75" customHeight="1" x14ac:dyDescent="0.2">
      <c r="A18" s="19" t="s">
        <v>219</v>
      </c>
      <c r="B18" s="45"/>
      <c r="C18" s="45"/>
      <c r="D18" s="755"/>
      <c r="E18" s="755"/>
      <c r="F18" s="755"/>
      <c r="G18" s="755"/>
      <c r="H18" s="756"/>
      <c r="I18" s="756"/>
    </row>
    <row r="19" spans="1:9" ht="12.75" customHeight="1" x14ac:dyDescent="0.2">
      <c r="A19" s="19" t="s">
        <v>220</v>
      </c>
      <c r="B19" s="45"/>
      <c r="C19" s="45"/>
      <c r="D19" s="755"/>
      <c r="E19" s="755"/>
      <c r="F19" s="755"/>
      <c r="G19" s="755"/>
      <c r="H19" s="756"/>
      <c r="I19" s="756"/>
    </row>
    <row r="20" spans="1:9" ht="12.75" customHeight="1" x14ac:dyDescent="0.2">
      <c r="A20" s="19" t="s">
        <v>221</v>
      </c>
      <c r="B20" s="39">
        <f>SUM(B21:B23)</f>
        <v>0</v>
      </c>
      <c r="C20" s="39">
        <f>SUM(C21:C23)</f>
        <v>0</v>
      </c>
      <c r="D20" s="682">
        <f>SUM(D21:D23)</f>
        <v>0</v>
      </c>
      <c r="E20" s="682"/>
      <c r="F20" s="682">
        <f>SUM(F21:F23)</f>
        <v>0</v>
      </c>
      <c r="G20" s="682"/>
      <c r="H20" s="757">
        <f>SUM(H21:H23)</f>
        <v>0</v>
      </c>
      <c r="I20" s="757"/>
    </row>
    <row r="21" spans="1:9" ht="12.75" customHeight="1" x14ac:dyDescent="0.2">
      <c r="A21" s="19" t="s">
        <v>222</v>
      </c>
      <c r="B21" s="45"/>
      <c r="C21" s="45"/>
      <c r="D21" s="755"/>
      <c r="E21" s="755"/>
      <c r="F21" s="755"/>
      <c r="G21" s="755"/>
      <c r="H21" s="756"/>
      <c r="I21" s="756"/>
    </row>
    <row r="22" spans="1:9" ht="12.75" customHeight="1" x14ac:dyDescent="0.2">
      <c r="A22" s="19" t="s">
        <v>223</v>
      </c>
      <c r="B22" s="45"/>
      <c r="C22" s="45"/>
      <c r="D22" s="755"/>
      <c r="E22" s="755"/>
      <c r="F22" s="755"/>
      <c r="G22" s="755"/>
      <c r="H22" s="756"/>
      <c r="I22" s="756"/>
    </row>
    <row r="23" spans="1:9" ht="12.75" customHeight="1" x14ac:dyDescent="0.2">
      <c r="A23" s="19" t="s">
        <v>224</v>
      </c>
      <c r="B23" s="45"/>
      <c r="C23" s="45"/>
      <c r="D23" s="755"/>
      <c r="E23" s="755"/>
      <c r="F23" s="755"/>
      <c r="G23" s="755"/>
      <c r="H23" s="756"/>
      <c r="I23" s="756"/>
    </row>
    <row r="24" spans="1:9" ht="12.75" customHeight="1" x14ac:dyDescent="0.2">
      <c r="A24" s="19" t="s">
        <v>225</v>
      </c>
      <c r="B24" s="45"/>
      <c r="C24" s="45"/>
      <c r="D24" s="755"/>
      <c r="E24" s="755"/>
      <c r="F24" s="755"/>
      <c r="G24" s="755"/>
      <c r="H24" s="756"/>
      <c r="I24" s="756"/>
    </row>
    <row r="25" spans="1:9" ht="12.75" customHeight="1" x14ac:dyDescent="0.2">
      <c r="A25" s="19" t="s">
        <v>226</v>
      </c>
      <c r="B25" s="39">
        <f>SUM(B26:B28)</f>
        <v>0</v>
      </c>
      <c r="C25" s="39">
        <f>SUM(C26:C28)</f>
        <v>0</v>
      </c>
      <c r="D25" s="682">
        <f>SUM(D26:D28)</f>
        <v>0</v>
      </c>
      <c r="E25" s="682"/>
      <c r="F25" s="682">
        <f>SUM(F26:F28)</f>
        <v>0</v>
      </c>
      <c r="G25" s="682"/>
      <c r="H25" s="757">
        <f>SUM(H26:H28)</f>
        <v>0</v>
      </c>
      <c r="I25" s="757"/>
    </row>
    <row r="26" spans="1:9" ht="12.75" customHeight="1" x14ac:dyDescent="0.2">
      <c r="A26" s="19" t="s">
        <v>49</v>
      </c>
      <c r="B26" s="45"/>
      <c r="C26" s="45"/>
      <c r="D26" s="755"/>
      <c r="E26" s="755"/>
      <c r="F26" s="755"/>
      <c r="G26" s="755"/>
      <c r="H26" s="756"/>
      <c r="I26" s="756"/>
    </row>
    <row r="27" spans="1:9" ht="12.75" customHeight="1" x14ac:dyDescent="0.2">
      <c r="A27" s="19" t="s">
        <v>50</v>
      </c>
      <c r="B27" s="45"/>
      <c r="C27" s="45"/>
      <c r="D27" s="755"/>
      <c r="E27" s="755"/>
      <c r="F27" s="755"/>
      <c r="G27" s="755"/>
      <c r="H27" s="756"/>
      <c r="I27" s="756"/>
    </row>
    <row r="28" spans="1:9" ht="12.75" customHeight="1" x14ac:dyDescent="0.2">
      <c r="A28" s="19" t="s">
        <v>55</v>
      </c>
      <c r="B28" s="45"/>
      <c r="C28" s="45"/>
      <c r="D28" s="755"/>
      <c r="E28" s="755"/>
      <c r="F28" s="755"/>
      <c r="G28" s="755"/>
      <c r="H28" s="756"/>
      <c r="I28" s="756"/>
    </row>
    <row r="29" spans="1:9" ht="12.75" customHeight="1" x14ac:dyDescent="0.2">
      <c r="A29" s="19" t="s">
        <v>227</v>
      </c>
      <c r="B29" s="45"/>
      <c r="C29" s="45"/>
      <c r="D29" s="755"/>
      <c r="E29" s="755"/>
      <c r="F29" s="755"/>
      <c r="G29" s="755"/>
      <c r="H29" s="756"/>
      <c r="I29" s="756"/>
    </row>
    <row r="30" spans="1:9" ht="12.75" customHeight="1" x14ac:dyDescent="0.2">
      <c r="A30" s="19" t="s">
        <v>228</v>
      </c>
      <c r="B30" s="39">
        <f>SUM(B31:B32)</f>
        <v>0</v>
      </c>
      <c r="C30" s="39">
        <f>SUM(C31:C32)</f>
        <v>0</v>
      </c>
      <c r="D30" s="682">
        <f>SUM(D31:D32)</f>
        <v>0</v>
      </c>
      <c r="E30" s="682"/>
      <c r="F30" s="682">
        <f>SUM(F31:F32)</f>
        <v>0</v>
      </c>
      <c r="G30" s="682"/>
      <c r="H30" s="757">
        <f>SUM(H31:H32)</f>
        <v>0</v>
      </c>
      <c r="I30" s="757"/>
    </row>
    <row r="31" spans="1:9" ht="12.75" customHeight="1" x14ac:dyDescent="0.2">
      <c r="A31" s="19" t="s">
        <v>229</v>
      </c>
      <c r="B31" s="45"/>
      <c r="C31" s="45"/>
      <c r="D31" s="755"/>
      <c r="E31" s="755"/>
      <c r="F31" s="755"/>
      <c r="G31" s="755"/>
      <c r="H31" s="756"/>
      <c r="I31" s="756"/>
    </row>
    <row r="32" spans="1:9" ht="12.75" customHeight="1" x14ac:dyDescent="0.2">
      <c r="A32" s="19" t="s">
        <v>230</v>
      </c>
      <c r="B32" s="45"/>
      <c r="C32" s="45"/>
      <c r="D32" s="755"/>
      <c r="E32" s="755"/>
      <c r="F32" s="755"/>
      <c r="G32" s="755"/>
      <c r="H32" s="756"/>
      <c r="I32" s="756"/>
    </row>
    <row r="33" spans="1:9" ht="12.75" customHeight="1" x14ac:dyDescent="0.2">
      <c r="A33" s="19" t="s">
        <v>79</v>
      </c>
      <c r="B33" s="39">
        <f>SUM(B34:B36)</f>
        <v>0</v>
      </c>
      <c r="C33" s="39">
        <f>SUM(C34:C36)</f>
        <v>0</v>
      </c>
      <c r="D33" s="682">
        <f>SUM(D34:D36)</f>
        <v>0</v>
      </c>
      <c r="E33" s="682"/>
      <c r="F33" s="682">
        <f>SUM(F34:F36)</f>
        <v>0</v>
      </c>
      <c r="G33" s="682"/>
      <c r="H33" s="757">
        <f>SUM(H34:H36)</f>
        <v>0</v>
      </c>
      <c r="I33" s="757"/>
    </row>
    <row r="34" spans="1:9" ht="12.75" customHeight="1" x14ac:dyDescent="0.2">
      <c r="A34" s="19" t="s">
        <v>231</v>
      </c>
      <c r="B34" s="45"/>
      <c r="C34" s="45"/>
      <c r="D34" s="755"/>
      <c r="E34" s="755"/>
      <c r="F34" s="755"/>
      <c r="G34" s="755"/>
      <c r="H34" s="756"/>
      <c r="I34" s="756"/>
    </row>
    <row r="35" spans="1:9" ht="12.75" customHeight="1" x14ac:dyDescent="0.2">
      <c r="A35" s="19" t="s">
        <v>232</v>
      </c>
      <c r="B35" s="45"/>
      <c r="C35" s="45"/>
      <c r="D35" s="755"/>
      <c r="E35" s="755"/>
      <c r="F35" s="755"/>
      <c r="G35" s="755"/>
      <c r="H35" s="756"/>
      <c r="I35" s="756"/>
    </row>
    <row r="36" spans="1:9" ht="12.75" customHeight="1" x14ac:dyDescent="0.2">
      <c r="A36" s="19" t="s">
        <v>233</v>
      </c>
      <c r="B36" s="45"/>
      <c r="C36" s="45"/>
      <c r="D36" s="755"/>
      <c r="E36" s="755"/>
      <c r="F36" s="755"/>
      <c r="G36" s="755"/>
      <c r="H36" s="756"/>
      <c r="I36" s="756"/>
    </row>
    <row r="37" spans="1:9" ht="12.75" customHeight="1" x14ac:dyDescent="0.2">
      <c r="A37" s="19" t="s">
        <v>234</v>
      </c>
      <c r="B37" s="45"/>
      <c r="C37" s="45"/>
      <c r="D37" s="755"/>
      <c r="E37" s="755"/>
      <c r="F37" s="755"/>
      <c r="G37" s="755"/>
      <c r="H37" s="756"/>
      <c r="I37" s="756"/>
    </row>
    <row r="38" spans="1:9" ht="12.75" customHeight="1" x14ac:dyDescent="0.2">
      <c r="A38" s="163" t="s">
        <v>235</v>
      </c>
      <c r="B38" s="164"/>
      <c r="C38" s="164"/>
      <c r="D38" s="755"/>
      <c r="E38" s="755"/>
      <c r="F38" s="755"/>
      <c r="G38" s="755"/>
      <c r="H38" s="756"/>
      <c r="I38" s="756"/>
    </row>
    <row r="39" spans="1:9" ht="12.75" customHeight="1" x14ac:dyDescent="0.2">
      <c r="A39" s="165" t="s">
        <v>236</v>
      </c>
      <c r="B39" s="166">
        <f>SUM(B13,B38)</f>
        <v>0</v>
      </c>
      <c r="C39" s="166">
        <f>SUM(C13,C38)</f>
        <v>0</v>
      </c>
      <c r="D39" s="753">
        <f>SUM(D13,D38)</f>
        <v>0</v>
      </c>
      <c r="E39" s="753"/>
      <c r="F39" s="753">
        <f>SUM(F13,F38)</f>
        <v>0</v>
      </c>
      <c r="G39" s="753"/>
      <c r="H39" s="754">
        <f>SUM(H13,H38)</f>
        <v>0</v>
      </c>
      <c r="I39" s="754"/>
    </row>
    <row r="40" spans="1:9" ht="12.75" customHeight="1" x14ac:dyDescent="0.2">
      <c r="B40" s="11"/>
      <c r="C40" s="11"/>
      <c r="D40" s="11"/>
      <c r="E40" s="11"/>
      <c r="F40" s="11"/>
      <c r="G40" s="11"/>
      <c r="H40" s="93"/>
      <c r="I40" s="93"/>
    </row>
    <row r="41" spans="1:9" ht="12.75" customHeight="1" x14ac:dyDescent="0.2">
      <c r="A41" s="167"/>
      <c r="B41" s="111" t="s">
        <v>106</v>
      </c>
      <c r="C41" s="168" t="s">
        <v>106</v>
      </c>
      <c r="D41" s="703" t="s">
        <v>109</v>
      </c>
      <c r="E41" s="703"/>
      <c r="F41" s="703"/>
      <c r="G41" s="703"/>
      <c r="H41" s="703"/>
      <c r="I41" s="703"/>
    </row>
    <row r="42" spans="1:9" ht="12.75" customHeight="1" x14ac:dyDescent="0.2">
      <c r="A42" s="169" t="s">
        <v>110</v>
      </c>
      <c r="B42" s="113" t="s">
        <v>27</v>
      </c>
      <c r="C42" s="113" t="s">
        <v>28</v>
      </c>
      <c r="D42" s="704" t="s">
        <v>29</v>
      </c>
      <c r="E42" s="704"/>
      <c r="F42" s="704" t="s">
        <v>212</v>
      </c>
      <c r="G42" s="704"/>
      <c r="H42" s="705" t="s">
        <v>212</v>
      </c>
      <c r="I42" s="705"/>
    </row>
    <row r="43" spans="1:9" ht="12.75" customHeight="1" x14ac:dyDescent="0.2">
      <c r="A43" s="170"/>
      <c r="B43" s="171"/>
      <c r="C43" s="171"/>
      <c r="D43" s="172"/>
      <c r="E43" s="29"/>
      <c r="F43" s="749" t="s">
        <v>213</v>
      </c>
      <c r="G43" s="749"/>
      <c r="H43" s="750" t="s">
        <v>214</v>
      </c>
      <c r="I43" s="750"/>
    </row>
    <row r="44" spans="1:9" ht="12.75" customHeight="1" x14ac:dyDescent="0.2">
      <c r="A44" s="173" t="s">
        <v>237</v>
      </c>
      <c r="B44" s="174">
        <f>B45+B48</f>
        <v>0</v>
      </c>
      <c r="C44" s="174">
        <f>C45+C48</f>
        <v>0</v>
      </c>
      <c r="D44" s="751">
        <f>D45+D48</f>
        <v>0</v>
      </c>
      <c r="E44" s="751"/>
      <c r="F44" s="751">
        <f>F45+F48</f>
        <v>0</v>
      </c>
      <c r="G44" s="751"/>
      <c r="H44" s="752">
        <f>H45+H48</f>
        <v>0</v>
      </c>
      <c r="I44" s="752"/>
    </row>
    <row r="45" spans="1:9" ht="12.75" customHeight="1" x14ac:dyDescent="0.2">
      <c r="A45" s="19" t="s">
        <v>152</v>
      </c>
      <c r="B45" s="174">
        <f>SUM(B46:B47)</f>
        <v>0</v>
      </c>
      <c r="C45" s="174">
        <f>SUM(C46:C47)</f>
        <v>0</v>
      </c>
      <c r="D45" s="747">
        <f>SUM(D46:D47)</f>
        <v>0</v>
      </c>
      <c r="E45" s="747"/>
      <c r="F45" s="747">
        <f>SUM(F46:F47)</f>
        <v>0</v>
      </c>
      <c r="G45" s="747"/>
      <c r="H45" s="748">
        <f>SUM(H46:H47)</f>
        <v>0</v>
      </c>
      <c r="I45" s="748"/>
    </row>
    <row r="46" spans="1:9" ht="12.75" customHeight="1" x14ac:dyDescent="0.2">
      <c r="A46" s="17" t="s">
        <v>238</v>
      </c>
      <c r="B46" s="175"/>
      <c r="C46" s="175"/>
      <c r="D46" s="745"/>
      <c r="E46" s="745"/>
      <c r="F46" s="745"/>
      <c r="G46" s="745"/>
      <c r="H46" s="746"/>
      <c r="I46" s="746"/>
    </row>
    <row r="47" spans="1:9" ht="12.75" customHeight="1" x14ac:dyDescent="0.2">
      <c r="A47" s="17" t="s">
        <v>239</v>
      </c>
      <c r="B47" s="175"/>
      <c r="C47" s="175"/>
      <c r="D47" s="745"/>
      <c r="E47" s="745"/>
      <c r="F47" s="745"/>
      <c r="G47" s="745"/>
      <c r="H47" s="746"/>
      <c r="I47" s="746"/>
    </row>
    <row r="48" spans="1:9" ht="12.75" customHeight="1" x14ac:dyDescent="0.2">
      <c r="A48" s="17" t="s">
        <v>240</v>
      </c>
      <c r="B48" s="174">
        <f>SUM(B49,B53,B57)</f>
        <v>0</v>
      </c>
      <c r="C48" s="174">
        <f>SUM(C49,C53,C57)</f>
        <v>0</v>
      </c>
      <c r="D48" s="747">
        <f>SUM(D49,D53,D57)</f>
        <v>0</v>
      </c>
      <c r="E48" s="747"/>
      <c r="F48" s="747">
        <f>SUM(F49,F53,F57)</f>
        <v>0</v>
      </c>
      <c r="G48" s="747"/>
      <c r="H48" s="748">
        <f>SUM(H49,H53,H57)</f>
        <v>0</v>
      </c>
      <c r="I48" s="748"/>
    </row>
    <row r="49" spans="1:9" ht="12.75" customHeight="1" x14ac:dyDescent="0.2">
      <c r="A49" s="17" t="s">
        <v>241</v>
      </c>
      <c r="B49" s="174">
        <f>SUM(B50:B52)</f>
        <v>0</v>
      </c>
      <c r="C49" s="174">
        <f>SUM(C50:C52)</f>
        <v>0</v>
      </c>
      <c r="D49" s="747">
        <f>SUM(D50:D52)</f>
        <v>0</v>
      </c>
      <c r="E49" s="747"/>
      <c r="F49" s="747">
        <f>SUM(F50:F52)</f>
        <v>0</v>
      </c>
      <c r="G49" s="747"/>
      <c r="H49" s="748">
        <f>SUM(H50:H52)</f>
        <v>0</v>
      </c>
      <c r="I49" s="748"/>
    </row>
    <row r="50" spans="1:9" ht="12.75" customHeight="1" x14ac:dyDescent="0.2">
      <c r="A50" s="17" t="s">
        <v>242</v>
      </c>
      <c r="B50" s="175"/>
      <c r="C50" s="175"/>
      <c r="D50" s="745"/>
      <c r="E50" s="745"/>
      <c r="F50" s="745"/>
      <c r="G50" s="745"/>
      <c r="H50" s="746"/>
      <c r="I50" s="746"/>
    </row>
    <row r="51" spans="1:9" ht="12.75" customHeight="1" x14ac:dyDescent="0.2">
      <c r="A51" s="17" t="s">
        <v>243</v>
      </c>
      <c r="B51" s="175"/>
      <c r="C51" s="175"/>
      <c r="D51" s="745"/>
      <c r="E51" s="745"/>
      <c r="F51" s="745"/>
      <c r="G51" s="745"/>
      <c r="H51" s="746"/>
      <c r="I51" s="746"/>
    </row>
    <row r="52" spans="1:9" ht="12.75" customHeight="1" x14ac:dyDescent="0.2">
      <c r="A52" s="17" t="s">
        <v>244</v>
      </c>
      <c r="B52" s="175"/>
      <c r="C52" s="175"/>
      <c r="D52" s="745"/>
      <c r="E52" s="745"/>
      <c r="F52" s="745"/>
      <c r="G52" s="745"/>
      <c r="H52" s="746"/>
      <c r="I52" s="746"/>
    </row>
    <row r="53" spans="1:9" ht="12.75" customHeight="1" x14ac:dyDescent="0.2">
      <c r="A53" s="17" t="s">
        <v>245</v>
      </c>
      <c r="B53" s="174">
        <f>SUM(B54:B56)</f>
        <v>0</v>
      </c>
      <c r="C53" s="174">
        <f>SUM(C54:C56)</f>
        <v>0</v>
      </c>
      <c r="D53" s="747">
        <f>SUM(D54:D56)</f>
        <v>0</v>
      </c>
      <c r="E53" s="747"/>
      <c r="F53" s="747">
        <f>SUM(F54:F56)</f>
        <v>0</v>
      </c>
      <c r="G53" s="747"/>
      <c r="H53" s="748">
        <f>SUM(H54:H56)</f>
        <v>0</v>
      </c>
      <c r="I53" s="748"/>
    </row>
    <row r="54" spans="1:9" ht="12.75" customHeight="1" x14ac:dyDescent="0.2">
      <c r="A54" s="17" t="s">
        <v>246</v>
      </c>
      <c r="B54" s="175"/>
      <c r="C54" s="175"/>
      <c r="D54" s="745"/>
      <c r="E54" s="745"/>
      <c r="F54" s="745"/>
      <c r="G54" s="745"/>
      <c r="H54" s="746"/>
      <c r="I54" s="746"/>
    </row>
    <row r="55" spans="1:9" ht="12.75" customHeight="1" x14ac:dyDescent="0.2">
      <c r="A55" s="17" t="s">
        <v>243</v>
      </c>
      <c r="B55" s="175"/>
      <c r="C55" s="175"/>
      <c r="D55" s="745"/>
      <c r="E55" s="745"/>
      <c r="F55" s="745"/>
      <c r="G55" s="745"/>
      <c r="H55" s="746"/>
      <c r="I55" s="746"/>
    </row>
    <row r="56" spans="1:9" ht="12.75" customHeight="1" x14ac:dyDescent="0.2">
      <c r="A56" s="17" t="s">
        <v>244</v>
      </c>
      <c r="B56" s="175"/>
      <c r="C56" s="175"/>
      <c r="D56" s="745"/>
      <c r="E56" s="745"/>
      <c r="F56" s="745"/>
      <c r="G56" s="745"/>
      <c r="H56" s="746"/>
      <c r="I56" s="746"/>
    </row>
    <row r="57" spans="1:9" ht="12.75" customHeight="1" x14ac:dyDescent="0.2">
      <c r="A57" s="17" t="s">
        <v>247</v>
      </c>
      <c r="B57" s="174">
        <f>SUM(B58:B59)</f>
        <v>0</v>
      </c>
      <c r="C57" s="174">
        <f>SUM(C58:C59)</f>
        <v>0</v>
      </c>
      <c r="D57" s="747">
        <f>SUM(D58:D59)</f>
        <v>0</v>
      </c>
      <c r="E57" s="747"/>
      <c r="F57" s="747">
        <f>SUM(F58:F59)</f>
        <v>0</v>
      </c>
      <c r="G57" s="747"/>
      <c r="H57" s="748">
        <f>SUM(H58:H59)</f>
        <v>0</v>
      </c>
      <c r="I57" s="748"/>
    </row>
    <row r="58" spans="1:9" ht="12.75" customHeight="1" x14ac:dyDescent="0.2">
      <c r="A58" s="17" t="s">
        <v>248</v>
      </c>
      <c r="B58" s="175"/>
      <c r="C58" s="175"/>
      <c r="D58" s="745"/>
      <c r="E58" s="745"/>
      <c r="F58" s="745"/>
      <c r="G58" s="745"/>
      <c r="H58" s="746"/>
      <c r="I58" s="746"/>
    </row>
    <row r="59" spans="1:9" ht="12.75" customHeight="1" x14ac:dyDescent="0.2">
      <c r="A59" s="17" t="s">
        <v>249</v>
      </c>
      <c r="B59" s="175"/>
      <c r="C59" s="175"/>
      <c r="D59" s="745"/>
      <c r="E59" s="745"/>
      <c r="F59" s="745"/>
      <c r="G59" s="745"/>
      <c r="H59" s="746"/>
      <c r="I59" s="746"/>
    </row>
    <row r="60" spans="1:9" ht="12.75" customHeight="1" x14ac:dyDescent="0.2">
      <c r="A60" s="176" t="s">
        <v>250</v>
      </c>
      <c r="B60" s="177"/>
      <c r="C60" s="177"/>
      <c r="D60" s="745"/>
      <c r="E60" s="745"/>
      <c r="F60" s="745"/>
      <c r="G60" s="745"/>
      <c r="H60" s="746"/>
      <c r="I60" s="746"/>
    </row>
    <row r="61" spans="1:9" ht="12.75" customHeight="1" x14ac:dyDescent="0.2">
      <c r="A61" s="67" t="s">
        <v>251</v>
      </c>
      <c r="B61" s="178">
        <f>SUM(B44+B60)</f>
        <v>0</v>
      </c>
      <c r="C61" s="178">
        <f>SUM(C44+C60)</f>
        <v>0</v>
      </c>
      <c r="D61" s="743">
        <f>SUM(D44+D60)</f>
        <v>0</v>
      </c>
      <c r="E61" s="743"/>
      <c r="F61" s="743">
        <f>SUM(F44+F60)</f>
        <v>0</v>
      </c>
      <c r="G61" s="743"/>
      <c r="H61" s="744">
        <f>SUM(H44+H60)</f>
        <v>0</v>
      </c>
      <c r="I61" s="744"/>
    </row>
    <row r="62" spans="1:9" s="18" customFormat="1" ht="12.75" customHeight="1" x14ac:dyDescent="0.2">
      <c r="A62" s="64"/>
      <c r="B62" s="179"/>
      <c r="C62" s="179"/>
      <c r="D62" s="742"/>
      <c r="E62" s="742"/>
      <c r="F62" s="742"/>
      <c r="G62" s="742"/>
      <c r="H62" s="742"/>
      <c r="I62" s="742"/>
    </row>
    <row r="63" spans="1:9" ht="12.75" customHeight="1" x14ac:dyDescent="0.2">
      <c r="A63" s="180" t="s">
        <v>252</v>
      </c>
      <c r="B63" s="181">
        <f>B39-B61</f>
        <v>0</v>
      </c>
      <c r="C63" s="181">
        <f>C39-C61</f>
        <v>0</v>
      </c>
      <c r="D63" s="743">
        <f>D39-D61</f>
        <v>0</v>
      </c>
      <c r="E63" s="743"/>
      <c r="F63" s="743">
        <f>F39-F61</f>
        <v>0</v>
      </c>
      <c r="G63" s="743"/>
      <c r="H63" s="744">
        <f>H39-H61</f>
        <v>0</v>
      </c>
      <c r="I63" s="744"/>
    </row>
    <row r="64" spans="1:9" ht="12.75" customHeight="1" x14ac:dyDescent="0.2">
      <c r="A64" s="18"/>
      <c r="B64" s="182"/>
      <c r="C64" s="182"/>
      <c r="D64" s="182"/>
      <c r="E64" s="182"/>
      <c r="F64" s="182"/>
      <c r="G64" s="182"/>
      <c r="H64" s="182"/>
      <c r="I64" s="182"/>
    </row>
    <row r="65" spans="1:9" ht="12.75" customHeight="1" x14ac:dyDescent="0.2">
      <c r="A65" s="740" t="s">
        <v>253</v>
      </c>
      <c r="B65" s="111" t="s">
        <v>23</v>
      </c>
      <c r="C65" s="111" t="s">
        <v>23</v>
      </c>
      <c r="D65" s="703" t="s">
        <v>24</v>
      </c>
      <c r="E65" s="703"/>
      <c r="F65" s="703"/>
      <c r="G65" s="703"/>
      <c r="H65" s="703"/>
      <c r="I65" s="703"/>
    </row>
    <row r="66" spans="1:9" ht="12.75" customHeight="1" x14ac:dyDescent="0.2">
      <c r="A66" s="740"/>
      <c r="B66" s="113" t="s">
        <v>27</v>
      </c>
      <c r="C66" s="113" t="s">
        <v>28</v>
      </c>
      <c r="D66" s="704" t="s">
        <v>254</v>
      </c>
      <c r="E66" s="704"/>
      <c r="F66" s="704" t="s">
        <v>212</v>
      </c>
      <c r="G66" s="704"/>
      <c r="H66" s="705" t="s">
        <v>212</v>
      </c>
      <c r="I66" s="705"/>
    </row>
    <row r="67" spans="1:9" ht="12.75" customHeight="1" x14ac:dyDescent="0.2">
      <c r="A67" s="740"/>
      <c r="B67" s="183"/>
      <c r="C67" s="183"/>
      <c r="D67" s="741" t="s">
        <v>255</v>
      </c>
      <c r="E67" s="741"/>
      <c r="F67" s="706" t="s">
        <v>213</v>
      </c>
      <c r="G67" s="706"/>
      <c r="H67" s="707" t="s">
        <v>214</v>
      </c>
      <c r="I67" s="707"/>
    </row>
    <row r="68" spans="1:9" ht="12.75" customHeight="1" x14ac:dyDescent="0.2">
      <c r="A68" s="185" t="s">
        <v>256</v>
      </c>
      <c r="B68" s="186">
        <f>SUM(B69,B73)</f>
        <v>0</v>
      </c>
      <c r="C68" s="186">
        <f>SUM(C69,C73)</f>
        <v>0</v>
      </c>
      <c r="D68" s="738">
        <f>SUM(D69,D73)</f>
        <v>0</v>
      </c>
      <c r="E68" s="738"/>
      <c r="F68" s="738">
        <f>SUM(F69,F73)</f>
        <v>0</v>
      </c>
      <c r="G68" s="738"/>
      <c r="H68" s="739">
        <f>SUM(H69,H73)</f>
        <v>0</v>
      </c>
      <c r="I68" s="739"/>
    </row>
    <row r="69" spans="1:9" ht="12.75" customHeight="1" x14ac:dyDescent="0.2">
      <c r="A69" s="185" t="s">
        <v>257</v>
      </c>
      <c r="B69" s="187">
        <f>SUM(B70:B72)</f>
        <v>0</v>
      </c>
      <c r="C69" s="187">
        <f>SUM(C70:C72)</f>
        <v>0</v>
      </c>
      <c r="D69" s="736">
        <f>SUM(D70:D72)</f>
        <v>0</v>
      </c>
      <c r="E69" s="736"/>
      <c r="F69" s="736">
        <f>SUM(F70:F72)</f>
        <v>0</v>
      </c>
      <c r="G69" s="736"/>
      <c r="H69" s="737">
        <f>SUM(H70:H72)</f>
        <v>0</v>
      </c>
      <c r="I69" s="737"/>
    </row>
    <row r="70" spans="1:9" ht="12.75" customHeight="1" x14ac:dyDescent="0.2">
      <c r="A70" s="185" t="s">
        <v>258</v>
      </c>
      <c r="B70" s="188"/>
      <c r="C70" s="188"/>
      <c r="D70" s="719"/>
      <c r="E70" s="719"/>
      <c r="F70" s="719"/>
      <c r="G70" s="719"/>
      <c r="H70" s="735"/>
      <c r="I70" s="735"/>
    </row>
    <row r="71" spans="1:9" ht="12.75" customHeight="1" x14ac:dyDescent="0.2">
      <c r="A71" s="185" t="s">
        <v>259</v>
      </c>
      <c r="B71" s="188"/>
      <c r="C71" s="188"/>
      <c r="D71" s="719"/>
      <c r="E71" s="719"/>
      <c r="F71" s="719"/>
      <c r="G71" s="719"/>
      <c r="H71" s="735"/>
      <c r="I71" s="735"/>
    </row>
    <row r="72" spans="1:9" ht="12.75" customHeight="1" x14ac:dyDescent="0.2">
      <c r="A72" s="185" t="s">
        <v>260</v>
      </c>
      <c r="B72" s="188"/>
      <c r="C72" s="188"/>
      <c r="D72" s="719"/>
      <c r="E72" s="719"/>
      <c r="F72" s="719"/>
      <c r="G72" s="719"/>
      <c r="H72" s="735"/>
      <c r="I72" s="735"/>
    </row>
    <row r="73" spans="1:9" ht="12.75" customHeight="1" x14ac:dyDescent="0.2">
      <c r="A73" s="185" t="s">
        <v>261</v>
      </c>
      <c r="B73" s="187">
        <f>SUM(B74:B76)</f>
        <v>0</v>
      </c>
      <c r="C73" s="187">
        <f>SUM(C74:C76)</f>
        <v>0</v>
      </c>
      <c r="D73" s="736">
        <f>SUM(D74:D76)</f>
        <v>0</v>
      </c>
      <c r="E73" s="736"/>
      <c r="F73" s="736">
        <f>SUM(F74:F76)</f>
        <v>0</v>
      </c>
      <c r="G73" s="736"/>
      <c r="H73" s="737">
        <f>SUM(H74:H76)</f>
        <v>0</v>
      </c>
      <c r="I73" s="737"/>
    </row>
    <row r="74" spans="1:9" ht="12.75" customHeight="1" x14ac:dyDescent="0.2">
      <c r="A74" s="185" t="s">
        <v>262</v>
      </c>
      <c r="B74" s="188"/>
      <c r="C74" s="188"/>
      <c r="D74" s="719"/>
      <c r="E74" s="719"/>
      <c r="F74" s="719"/>
      <c r="G74" s="719"/>
      <c r="H74" s="735"/>
      <c r="I74" s="735"/>
    </row>
    <row r="75" spans="1:9" ht="12.75" customHeight="1" x14ac:dyDescent="0.2">
      <c r="A75" s="185" t="s">
        <v>263</v>
      </c>
      <c r="B75" s="188"/>
      <c r="C75" s="188"/>
      <c r="D75" s="719"/>
      <c r="E75" s="719"/>
      <c r="F75" s="719"/>
      <c r="G75" s="719"/>
      <c r="H75" s="735"/>
      <c r="I75" s="735"/>
    </row>
    <row r="76" spans="1:9" ht="12.75" customHeight="1" x14ac:dyDescent="0.2">
      <c r="A76" s="189" t="s">
        <v>260</v>
      </c>
      <c r="B76" s="190"/>
      <c r="C76" s="190"/>
      <c r="D76" s="730"/>
      <c r="E76" s="730"/>
      <c r="F76" s="730"/>
      <c r="G76" s="730"/>
      <c r="H76" s="731"/>
      <c r="I76" s="731"/>
    </row>
    <row r="77" spans="1:9" ht="12.75" customHeight="1" x14ac:dyDescent="0.2">
      <c r="A77" s="18"/>
      <c r="B77" s="182"/>
      <c r="C77" s="182"/>
      <c r="D77" s="182"/>
      <c r="E77" s="182"/>
      <c r="F77" s="182"/>
      <c r="G77" s="182"/>
      <c r="H77" s="182"/>
      <c r="I77" s="182"/>
    </row>
    <row r="78" spans="1:9" ht="12.75" customHeight="1" x14ac:dyDescent="0.2">
      <c r="A78" s="732" t="s">
        <v>264</v>
      </c>
      <c r="B78" s="732"/>
      <c r="C78" s="732"/>
      <c r="D78" s="692" t="s">
        <v>265</v>
      </c>
      <c r="E78" s="692"/>
      <c r="F78" s="692"/>
      <c r="G78" s="692"/>
      <c r="H78" s="692"/>
      <c r="I78" s="692"/>
    </row>
    <row r="79" spans="1:9" ht="12.75" customHeight="1" x14ac:dyDescent="0.2">
      <c r="A79" s="733" t="s">
        <v>266</v>
      </c>
      <c r="B79" s="733"/>
      <c r="C79" s="733"/>
      <c r="D79" s="734"/>
      <c r="E79" s="734"/>
      <c r="F79" s="734"/>
      <c r="G79" s="734"/>
      <c r="H79" s="734"/>
      <c r="I79" s="734"/>
    </row>
    <row r="80" spans="1:9" ht="12.75" customHeight="1" x14ac:dyDescent="0.2">
      <c r="A80" s="18"/>
      <c r="B80" s="182"/>
      <c r="C80" s="182"/>
      <c r="D80" s="182"/>
      <c r="E80" s="182"/>
      <c r="F80" s="182"/>
      <c r="G80" s="182"/>
      <c r="H80" s="182"/>
      <c r="I80" s="182"/>
    </row>
    <row r="81" spans="1:9" ht="12.75" customHeight="1" x14ac:dyDescent="0.2">
      <c r="A81" s="722" t="s">
        <v>267</v>
      </c>
      <c r="B81" s="723" t="s">
        <v>268</v>
      </c>
      <c r="C81" s="723"/>
      <c r="D81" s="724" t="s">
        <v>269</v>
      </c>
      <c r="E81" s="724"/>
      <c r="F81" s="724"/>
      <c r="G81" s="724"/>
      <c r="H81" s="724"/>
      <c r="I81" s="724"/>
    </row>
    <row r="82" spans="1:9" ht="12.75" customHeight="1" x14ac:dyDescent="0.2">
      <c r="A82" s="722"/>
      <c r="B82" s="723"/>
      <c r="C82" s="723"/>
      <c r="D82" s="725" t="s">
        <v>213</v>
      </c>
      <c r="E82" s="725"/>
      <c r="F82" s="725"/>
      <c r="G82" s="726" t="s">
        <v>214</v>
      </c>
      <c r="H82" s="726"/>
      <c r="I82" s="726"/>
    </row>
    <row r="83" spans="1:9" ht="12.75" customHeight="1" x14ac:dyDescent="0.2">
      <c r="A83" s="185" t="s">
        <v>270</v>
      </c>
      <c r="B83" s="727"/>
      <c r="C83" s="727"/>
      <c r="D83" s="728"/>
      <c r="E83" s="728"/>
      <c r="F83" s="728"/>
      <c r="G83" s="729"/>
      <c r="H83" s="729"/>
      <c r="I83" s="729"/>
    </row>
    <row r="84" spans="1:9" ht="12.75" customHeight="1" x14ac:dyDescent="0.2">
      <c r="A84" s="185" t="s">
        <v>271</v>
      </c>
      <c r="B84" s="719"/>
      <c r="C84" s="719"/>
      <c r="D84" s="720"/>
      <c r="E84" s="720"/>
      <c r="F84" s="720"/>
      <c r="G84" s="721"/>
      <c r="H84" s="721"/>
      <c r="I84" s="721"/>
    </row>
    <row r="85" spans="1:9" ht="12.75" customHeight="1" x14ac:dyDescent="0.2">
      <c r="A85" s="185" t="s">
        <v>272</v>
      </c>
      <c r="B85" s="719"/>
      <c r="C85" s="719"/>
      <c r="D85" s="720"/>
      <c r="E85" s="720"/>
      <c r="F85" s="720"/>
      <c r="G85" s="721"/>
      <c r="H85" s="721"/>
      <c r="I85" s="721"/>
    </row>
    <row r="86" spans="1:9" ht="12.75" customHeight="1" x14ac:dyDescent="0.2">
      <c r="A86" s="191" t="s">
        <v>273</v>
      </c>
      <c r="B86" s="716"/>
      <c r="C86" s="716"/>
      <c r="D86" s="717"/>
      <c r="E86" s="717"/>
      <c r="F86" s="717"/>
      <c r="G86" s="718"/>
      <c r="H86" s="718"/>
      <c r="I86" s="718"/>
    </row>
    <row r="87" spans="1:9" s="18" customFormat="1" ht="12.75" customHeight="1" x14ac:dyDescent="0.2">
      <c r="B87" s="192"/>
      <c r="C87" s="192"/>
      <c r="D87" s="163"/>
      <c r="E87" s="163"/>
      <c r="F87" s="163"/>
      <c r="G87" s="163"/>
      <c r="H87" s="163"/>
      <c r="I87" s="163"/>
    </row>
    <row r="88" spans="1:9" ht="12.75" customHeight="1" x14ac:dyDescent="0.2">
      <c r="A88" s="155"/>
      <c r="B88" s="111" t="s">
        <v>23</v>
      </c>
      <c r="C88" s="111" t="s">
        <v>23</v>
      </c>
      <c r="D88" s="703" t="s">
        <v>24</v>
      </c>
      <c r="E88" s="703"/>
      <c r="F88" s="703"/>
      <c r="G88" s="703"/>
      <c r="H88" s="703"/>
      <c r="I88" s="703"/>
    </row>
    <row r="89" spans="1:9" ht="12.75" customHeight="1" x14ac:dyDescent="0.2">
      <c r="A89" s="157" t="s">
        <v>274</v>
      </c>
      <c r="B89" s="113" t="s">
        <v>27</v>
      </c>
      <c r="C89" s="113" t="s">
        <v>28</v>
      </c>
      <c r="D89" s="704" t="s">
        <v>29</v>
      </c>
      <c r="E89" s="704"/>
      <c r="F89" s="704" t="s">
        <v>212</v>
      </c>
      <c r="G89" s="704"/>
      <c r="H89" s="705" t="s">
        <v>212</v>
      </c>
      <c r="I89" s="705"/>
    </row>
    <row r="90" spans="1:9" ht="12.75" customHeight="1" x14ac:dyDescent="0.2">
      <c r="A90" s="33"/>
      <c r="B90" s="159"/>
      <c r="C90" s="159"/>
      <c r="D90" s="160"/>
      <c r="E90" s="161"/>
      <c r="F90" s="706" t="s">
        <v>213</v>
      </c>
      <c r="G90" s="706"/>
      <c r="H90" s="707" t="s">
        <v>214</v>
      </c>
      <c r="I90" s="707"/>
    </row>
    <row r="91" spans="1:9" ht="12.75" customHeight="1" x14ac:dyDescent="0.2">
      <c r="A91" s="18" t="s">
        <v>275</v>
      </c>
      <c r="B91" s="193">
        <f>+B92+B104+B105+B106</f>
        <v>0</v>
      </c>
      <c r="C91" s="193">
        <f>+C92+C104+C105+C106</f>
        <v>0</v>
      </c>
      <c r="D91" s="714">
        <f>+D92+D104+D105+D106</f>
        <v>0</v>
      </c>
      <c r="E91" s="714"/>
      <c r="F91" s="714">
        <f>+F92+F104+F105+F106</f>
        <v>0</v>
      </c>
      <c r="G91" s="714"/>
      <c r="H91" s="715">
        <f>+H92+H104+H105+H106</f>
        <v>0</v>
      </c>
      <c r="I91" s="715"/>
    </row>
    <row r="92" spans="1:9" ht="12.75" customHeight="1" x14ac:dyDescent="0.2">
      <c r="A92" s="19" t="s">
        <v>190</v>
      </c>
      <c r="B92" s="195">
        <f>+B102+B103</f>
        <v>0</v>
      </c>
      <c r="C92" s="195">
        <f>+C102+C103</f>
        <v>0</v>
      </c>
      <c r="D92" s="712">
        <f>+D102+D103</f>
        <v>0</v>
      </c>
      <c r="E92" s="712"/>
      <c r="F92" s="712">
        <f>+F102+F103</f>
        <v>0</v>
      </c>
      <c r="G92" s="712"/>
      <c r="H92" s="713">
        <f>+H102+H103</f>
        <v>0</v>
      </c>
      <c r="I92" s="713"/>
    </row>
    <row r="93" spans="1:9" ht="12.75" customHeight="1" x14ac:dyDescent="0.2">
      <c r="A93" s="19" t="s">
        <v>276</v>
      </c>
      <c r="B93" s="195">
        <f>+B94+B98</f>
        <v>0</v>
      </c>
      <c r="C93" s="195">
        <f>+C94+C98</f>
        <v>0</v>
      </c>
      <c r="D93" s="712">
        <f>+D94+D98</f>
        <v>0</v>
      </c>
      <c r="E93" s="712"/>
      <c r="F93" s="712">
        <f>+F94+F98</f>
        <v>0</v>
      </c>
      <c r="G93" s="712"/>
      <c r="H93" s="713">
        <f>+H94+H98</f>
        <v>0</v>
      </c>
      <c r="I93" s="713"/>
    </row>
    <row r="94" spans="1:9" ht="12.75" customHeight="1" x14ac:dyDescent="0.2">
      <c r="A94" s="19" t="s">
        <v>217</v>
      </c>
      <c r="B94" s="195">
        <f>SUM(B95:B97)</f>
        <v>0</v>
      </c>
      <c r="C94" s="195">
        <f>SUM(C95:C97)</f>
        <v>0</v>
      </c>
      <c r="D94" s="712">
        <f>SUM(D95:D97)</f>
        <v>0</v>
      </c>
      <c r="E94" s="712"/>
      <c r="F94" s="712">
        <f>SUM(F95:F97)</f>
        <v>0</v>
      </c>
      <c r="G94" s="712"/>
      <c r="H94" s="713">
        <f>SUM(H95:H97)</f>
        <v>0</v>
      </c>
      <c r="I94" s="713"/>
    </row>
    <row r="95" spans="1:9" ht="12.75" customHeight="1" x14ac:dyDescent="0.2">
      <c r="A95" s="19" t="s">
        <v>218</v>
      </c>
      <c r="B95" s="197"/>
      <c r="C95" s="197"/>
      <c r="D95" s="702"/>
      <c r="E95" s="702"/>
      <c r="F95" s="702"/>
      <c r="G95" s="702"/>
      <c r="H95" s="711"/>
      <c r="I95" s="711"/>
    </row>
    <row r="96" spans="1:9" ht="12.75" customHeight="1" x14ac:dyDescent="0.2">
      <c r="A96" s="19" t="s">
        <v>219</v>
      </c>
      <c r="B96" s="197"/>
      <c r="C96" s="197"/>
      <c r="D96" s="702"/>
      <c r="E96" s="702"/>
      <c r="F96" s="702"/>
      <c r="G96" s="702"/>
      <c r="H96" s="711"/>
      <c r="I96" s="711"/>
    </row>
    <row r="97" spans="1:9" ht="12.75" customHeight="1" x14ac:dyDescent="0.2">
      <c r="A97" s="19" t="s">
        <v>220</v>
      </c>
      <c r="B97" s="197"/>
      <c r="C97" s="197"/>
      <c r="D97" s="702"/>
      <c r="E97" s="702"/>
      <c r="F97" s="702"/>
      <c r="G97" s="702"/>
      <c r="H97" s="711"/>
      <c r="I97" s="711"/>
    </row>
    <row r="98" spans="1:9" ht="12.75" customHeight="1" x14ac:dyDescent="0.2">
      <c r="A98" s="19" t="s">
        <v>221</v>
      </c>
      <c r="B98" s="195">
        <f>SUM(B99:B101)</f>
        <v>0</v>
      </c>
      <c r="C98" s="195">
        <f>SUM(C99:C101)</f>
        <v>0</v>
      </c>
      <c r="D98" s="712">
        <f>SUM(D99:D101)</f>
        <v>0</v>
      </c>
      <c r="E98" s="712"/>
      <c r="F98" s="712">
        <f>SUM(F99:F101)</f>
        <v>0</v>
      </c>
      <c r="G98" s="712"/>
      <c r="H98" s="713">
        <f>SUM(H99:H101)</f>
        <v>0</v>
      </c>
      <c r="I98" s="713"/>
    </row>
    <row r="99" spans="1:9" ht="12.75" customHeight="1" x14ac:dyDescent="0.2">
      <c r="A99" s="19" t="s">
        <v>222</v>
      </c>
      <c r="B99" s="197"/>
      <c r="C99" s="197"/>
      <c r="D99" s="702"/>
      <c r="E99" s="702"/>
      <c r="F99" s="702"/>
      <c r="G99" s="702"/>
      <c r="H99" s="711"/>
      <c r="I99" s="711"/>
    </row>
    <row r="100" spans="1:9" ht="12.75" customHeight="1" x14ac:dyDescent="0.2">
      <c r="A100" s="19" t="s">
        <v>223</v>
      </c>
      <c r="B100" s="197"/>
      <c r="C100" s="197"/>
      <c r="D100" s="702"/>
      <c r="E100" s="702"/>
      <c r="F100" s="702"/>
      <c r="G100" s="702"/>
      <c r="H100" s="711"/>
      <c r="I100" s="711"/>
    </row>
    <row r="101" spans="1:9" ht="12.75" customHeight="1" x14ac:dyDescent="0.2">
      <c r="A101" s="19" t="s">
        <v>277</v>
      </c>
      <c r="B101" s="197"/>
      <c r="C101" s="197"/>
      <c r="D101" s="702"/>
      <c r="E101" s="702"/>
      <c r="F101" s="702"/>
      <c r="G101" s="702"/>
      <c r="H101" s="711"/>
      <c r="I101" s="711"/>
    </row>
    <row r="102" spans="1:9" ht="12.75" customHeight="1" x14ac:dyDescent="0.2">
      <c r="A102" s="19" t="s">
        <v>278</v>
      </c>
      <c r="B102" s="197"/>
      <c r="C102" s="197"/>
      <c r="D102" s="702"/>
      <c r="E102" s="702"/>
      <c r="F102" s="702"/>
      <c r="G102" s="702"/>
      <c r="H102" s="711"/>
      <c r="I102" s="711"/>
    </row>
    <row r="103" spans="1:9" ht="12.75" customHeight="1" x14ac:dyDescent="0.2">
      <c r="A103" s="19" t="s">
        <v>279</v>
      </c>
      <c r="B103" s="197"/>
      <c r="C103" s="197"/>
      <c r="D103" s="702"/>
      <c r="E103" s="702"/>
      <c r="F103" s="702"/>
      <c r="G103" s="702"/>
      <c r="H103" s="711"/>
      <c r="I103" s="711"/>
    </row>
    <row r="104" spans="1:9" ht="12.75" customHeight="1" x14ac:dyDescent="0.2">
      <c r="A104" s="19" t="s">
        <v>191</v>
      </c>
      <c r="B104" s="197"/>
      <c r="C104" s="197"/>
      <c r="D104" s="702"/>
      <c r="E104" s="702"/>
      <c r="F104" s="702"/>
      <c r="G104" s="702"/>
      <c r="H104" s="711"/>
      <c r="I104" s="711"/>
    </row>
    <row r="105" spans="1:9" ht="12.75" customHeight="1" x14ac:dyDescent="0.2">
      <c r="A105" s="19" t="s">
        <v>194</v>
      </c>
      <c r="B105" s="197"/>
      <c r="C105" s="197"/>
      <c r="D105" s="702"/>
      <c r="E105" s="702"/>
      <c r="F105" s="702"/>
      <c r="G105" s="702"/>
      <c r="H105" s="711"/>
      <c r="I105" s="711"/>
    </row>
    <row r="106" spans="1:9" ht="12.75" customHeight="1" x14ac:dyDescent="0.2">
      <c r="A106" s="19" t="s">
        <v>196</v>
      </c>
      <c r="B106" s="197"/>
      <c r="C106" s="197"/>
      <c r="D106" s="702"/>
      <c r="E106" s="702"/>
      <c r="F106" s="702"/>
      <c r="G106" s="702"/>
      <c r="H106" s="711"/>
      <c r="I106" s="711"/>
    </row>
    <row r="107" spans="1:9" ht="12.75" customHeight="1" x14ac:dyDescent="0.2">
      <c r="A107" s="19" t="s">
        <v>280</v>
      </c>
      <c r="B107" s="195">
        <f>SUM(B108:B110)</f>
        <v>0</v>
      </c>
      <c r="C107" s="195">
        <f>SUM(C108:C110)</f>
        <v>0</v>
      </c>
      <c r="D107" s="712">
        <f>SUM(D108:D110)</f>
        <v>0</v>
      </c>
      <c r="E107" s="712"/>
      <c r="F107" s="712">
        <f>SUM(F108:F110)</f>
        <v>0</v>
      </c>
      <c r="G107" s="712"/>
      <c r="H107" s="713">
        <f>SUM(H108:H110)</f>
        <v>0</v>
      </c>
      <c r="I107" s="713"/>
    </row>
    <row r="108" spans="1:9" ht="12.75" customHeight="1" x14ac:dyDescent="0.2">
      <c r="A108" s="19" t="s">
        <v>281</v>
      </c>
      <c r="B108" s="197"/>
      <c r="C108" s="197"/>
      <c r="D108" s="702"/>
      <c r="E108" s="702"/>
      <c r="F108" s="702"/>
      <c r="G108" s="702"/>
      <c r="H108" s="711"/>
      <c r="I108" s="711"/>
    </row>
    <row r="109" spans="1:9" ht="12.75" customHeight="1" x14ac:dyDescent="0.2">
      <c r="A109" s="19" t="s">
        <v>282</v>
      </c>
      <c r="B109" s="197"/>
      <c r="C109" s="197"/>
      <c r="D109" s="702"/>
      <c r="E109" s="702"/>
      <c r="F109" s="702"/>
      <c r="G109" s="702"/>
      <c r="H109" s="711"/>
      <c r="I109" s="711"/>
    </row>
    <row r="110" spans="1:9" ht="12.75" customHeight="1" x14ac:dyDescent="0.2">
      <c r="A110" s="19" t="s">
        <v>283</v>
      </c>
      <c r="B110" s="197"/>
      <c r="C110" s="197"/>
      <c r="D110" s="702"/>
      <c r="E110" s="702"/>
      <c r="F110" s="702"/>
      <c r="G110" s="702"/>
      <c r="H110" s="711"/>
      <c r="I110" s="711"/>
    </row>
    <row r="111" spans="1:9" ht="12.75" customHeight="1" x14ac:dyDescent="0.2">
      <c r="A111" s="163" t="s">
        <v>284</v>
      </c>
      <c r="B111" s="199"/>
      <c r="C111" s="199"/>
      <c r="D111" s="699"/>
      <c r="E111" s="699"/>
      <c r="F111" s="699"/>
      <c r="G111" s="699"/>
      <c r="H111" s="708"/>
      <c r="I111" s="708"/>
    </row>
    <row r="112" spans="1:9" ht="25.5" customHeight="1" x14ac:dyDescent="0.2">
      <c r="A112" s="200" t="s">
        <v>285</v>
      </c>
      <c r="B112" s="201">
        <f>+B91+B107-B111</f>
        <v>0</v>
      </c>
      <c r="C112" s="201">
        <f>+C91+C107-C111</f>
        <v>0</v>
      </c>
      <c r="D112" s="709">
        <f>+D91+D107-D111</f>
        <v>0</v>
      </c>
      <c r="E112" s="709"/>
      <c r="F112" s="709">
        <f>+F91+F107-F111</f>
        <v>0</v>
      </c>
      <c r="G112" s="709"/>
      <c r="H112" s="710">
        <f>+H91+H107-H111</f>
        <v>0</v>
      </c>
      <c r="I112" s="710"/>
    </row>
    <row r="113" spans="1:9" ht="12.75" customHeight="1" x14ac:dyDescent="0.2">
      <c r="A113" s="18"/>
      <c r="B113" s="83"/>
      <c r="C113" s="83"/>
      <c r="D113" s="80"/>
      <c r="E113" s="80"/>
      <c r="F113" s="80"/>
      <c r="G113" s="80"/>
      <c r="H113" s="80"/>
      <c r="I113" s="80"/>
    </row>
    <row r="114" spans="1:9" ht="12.75" customHeight="1" x14ac:dyDescent="0.2">
      <c r="A114" s="167"/>
      <c r="B114" s="111" t="s">
        <v>106</v>
      </c>
      <c r="C114" s="168" t="s">
        <v>106</v>
      </c>
      <c r="D114" s="703" t="s">
        <v>109</v>
      </c>
      <c r="E114" s="703"/>
      <c r="F114" s="703"/>
      <c r="G114" s="703"/>
      <c r="H114" s="703"/>
      <c r="I114" s="703"/>
    </row>
    <row r="115" spans="1:9" ht="12.75" customHeight="1" x14ac:dyDescent="0.2">
      <c r="A115" s="169" t="s">
        <v>286</v>
      </c>
      <c r="B115" s="113" t="s">
        <v>27</v>
      </c>
      <c r="C115" s="113" t="s">
        <v>28</v>
      </c>
      <c r="D115" s="704" t="s">
        <v>29</v>
      </c>
      <c r="E115" s="704"/>
      <c r="F115" s="704" t="s">
        <v>212</v>
      </c>
      <c r="G115" s="704"/>
      <c r="H115" s="705" t="s">
        <v>212</v>
      </c>
      <c r="I115" s="705"/>
    </row>
    <row r="116" spans="1:9" ht="12.75" customHeight="1" x14ac:dyDescent="0.2">
      <c r="A116" s="170"/>
      <c r="B116" s="171"/>
      <c r="C116" s="171"/>
      <c r="D116" s="202"/>
      <c r="E116" s="203"/>
      <c r="F116" s="706" t="s">
        <v>213</v>
      </c>
      <c r="G116" s="706"/>
      <c r="H116" s="707" t="s">
        <v>214</v>
      </c>
      <c r="I116" s="707"/>
    </row>
    <row r="117" spans="1:9" ht="12.75" customHeight="1" x14ac:dyDescent="0.2">
      <c r="A117" s="204" t="s">
        <v>287</v>
      </c>
      <c r="B117" s="205">
        <f>SUM(B118:B119)</f>
        <v>0</v>
      </c>
      <c r="C117" s="205">
        <f>SUM(C118:C119)</f>
        <v>0</v>
      </c>
      <c r="D117" s="701">
        <f>SUM(D118:D119)</f>
        <v>0</v>
      </c>
      <c r="E117" s="701"/>
      <c r="F117" s="701">
        <f>SUM(F118:F119)</f>
        <v>0</v>
      </c>
      <c r="G117" s="701"/>
      <c r="H117" s="701">
        <f>SUM(H118:H119)</f>
        <v>0</v>
      </c>
      <c r="I117" s="701"/>
    </row>
    <row r="118" spans="1:9" ht="12.75" customHeight="1" x14ac:dyDescent="0.2">
      <c r="A118" s="42" t="s">
        <v>288</v>
      </c>
      <c r="B118" s="206"/>
      <c r="C118" s="206"/>
      <c r="D118" s="702"/>
      <c r="E118" s="702"/>
      <c r="F118" s="702"/>
      <c r="G118" s="702"/>
      <c r="H118" s="702"/>
      <c r="I118" s="702"/>
    </row>
    <row r="119" spans="1:9" ht="12.75" customHeight="1" x14ac:dyDescent="0.2">
      <c r="A119" s="91" t="s">
        <v>289</v>
      </c>
      <c r="B119" s="207"/>
      <c r="C119" s="207"/>
      <c r="D119" s="699"/>
      <c r="E119" s="699"/>
      <c r="F119" s="699"/>
      <c r="G119" s="699"/>
      <c r="H119" s="699"/>
      <c r="I119" s="699"/>
    </row>
    <row r="120" spans="1:9" ht="12.75" customHeight="1" x14ac:dyDescent="0.2">
      <c r="A120" s="91" t="s">
        <v>290</v>
      </c>
      <c r="B120" s="208">
        <f>+B117</f>
        <v>0</v>
      </c>
      <c r="C120" s="208">
        <f>+C117</f>
        <v>0</v>
      </c>
      <c r="D120" s="700">
        <f>+D117</f>
        <v>0</v>
      </c>
      <c r="E120" s="700"/>
      <c r="F120" s="700">
        <f>+F117</f>
        <v>0</v>
      </c>
      <c r="G120" s="700"/>
      <c r="H120" s="700">
        <f>+H117</f>
        <v>0</v>
      </c>
      <c r="I120" s="700"/>
    </row>
    <row r="121" spans="1:9" ht="12.75" customHeight="1" x14ac:dyDescent="0.2">
      <c r="A121" s="98" t="s">
        <v>139</v>
      </c>
      <c r="B121" s="209"/>
      <c r="C121" s="209"/>
      <c r="D121" s="209"/>
      <c r="E121" s="209"/>
      <c r="F121" s="209"/>
      <c r="G121" s="209"/>
      <c r="H121" s="209"/>
      <c r="I121" s="209"/>
    </row>
  </sheetData>
  <sheetProtection password="DA51" sheet="1" selectLockedCells="1"/>
  <mergeCells count="305">
    <mergeCell ref="A3:I3"/>
    <mergeCell ref="A4:I4"/>
    <mergeCell ref="A5:I5"/>
    <mergeCell ref="A6:I6"/>
    <mergeCell ref="A7:I7"/>
    <mergeCell ref="H9:I9"/>
    <mergeCell ref="D10:I10"/>
    <mergeCell ref="D11:E11"/>
    <mergeCell ref="F11:G11"/>
    <mergeCell ref="H11:I11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1:I41"/>
    <mergeCell ref="D42:E42"/>
    <mergeCell ref="F42:G42"/>
    <mergeCell ref="H42:I42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A65:A67"/>
    <mergeCell ref="D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D72:E72"/>
    <mergeCell ref="F72:G72"/>
    <mergeCell ref="H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A78:C78"/>
    <mergeCell ref="D78:I78"/>
    <mergeCell ref="A79:C79"/>
    <mergeCell ref="D79:I79"/>
    <mergeCell ref="A81:A82"/>
    <mergeCell ref="B81:C82"/>
    <mergeCell ref="D81:I81"/>
    <mergeCell ref="D82:F82"/>
    <mergeCell ref="G82:I82"/>
    <mergeCell ref="B83:C83"/>
    <mergeCell ref="D83:F83"/>
    <mergeCell ref="G83:I83"/>
    <mergeCell ref="B84:C84"/>
    <mergeCell ref="D84:F84"/>
    <mergeCell ref="G84:I84"/>
    <mergeCell ref="B85:C85"/>
    <mergeCell ref="D85:F85"/>
    <mergeCell ref="G85:I85"/>
    <mergeCell ref="B86:C86"/>
    <mergeCell ref="D86:F86"/>
    <mergeCell ref="G86:I86"/>
    <mergeCell ref="D88:I88"/>
    <mergeCell ref="D89:E89"/>
    <mergeCell ref="F89:G89"/>
    <mergeCell ref="H89:I89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6:E106"/>
    <mergeCell ref="F106:G106"/>
    <mergeCell ref="H106:I106"/>
    <mergeCell ref="D107:E107"/>
    <mergeCell ref="F107:G107"/>
    <mergeCell ref="H107:I107"/>
    <mergeCell ref="D108:E108"/>
    <mergeCell ref="F108:G108"/>
    <mergeCell ref="H108:I108"/>
    <mergeCell ref="D109:E109"/>
    <mergeCell ref="F109:G109"/>
    <mergeCell ref="H109:I109"/>
    <mergeCell ref="D110:E110"/>
    <mergeCell ref="F110:G110"/>
    <mergeCell ref="H110:I110"/>
    <mergeCell ref="D111:E111"/>
    <mergeCell ref="F111:G111"/>
    <mergeCell ref="H111:I111"/>
    <mergeCell ref="D112:E112"/>
    <mergeCell ref="F112:G112"/>
    <mergeCell ref="H112:I112"/>
    <mergeCell ref="D114:I114"/>
    <mergeCell ref="D115:E115"/>
    <mergeCell ref="F115:G115"/>
    <mergeCell ref="H115:I115"/>
    <mergeCell ref="F116:G116"/>
    <mergeCell ref="H116:I116"/>
    <mergeCell ref="D117:E117"/>
    <mergeCell ref="F117:G117"/>
    <mergeCell ref="H117:I117"/>
    <mergeCell ref="D118:E118"/>
    <mergeCell ref="F118:G118"/>
    <mergeCell ref="H118:I118"/>
    <mergeCell ref="D119:E119"/>
    <mergeCell ref="F119:G119"/>
    <mergeCell ref="H119:I119"/>
    <mergeCell ref="D120:E120"/>
    <mergeCell ref="F120:G120"/>
    <mergeCell ref="H120:I120"/>
  </mergeCell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G47"/>
  <sheetViews>
    <sheetView zoomScale="116" zoomScaleNormal="116" workbookViewId="0">
      <selection activeCell="A7" sqref="A7:G7"/>
    </sheetView>
  </sheetViews>
  <sheetFormatPr defaultRowHeight="11.25" customHeight="1" x14ac:dyDescent="0.2"/>
  <cols>
    <col min="1" max="1" width="61.85546875" style="101" customWidth="1"/>
    <col min="2" max="7" width="12.7109375" style="101" customWidth="1"/>
    <col min="8" max="16384" width="9.140625" style="101"/>
  </cols>
  <sheetData>
    <row r="1" spans="1:7" ht="15.75" customHeight="1" x14ac:dyDescent="0.25">
      <c r="A1" s="102" t="s">
        <v>291</v>
      </c>
      <c r="D1" s="106"/>
      <c r="E1" s="106"/>
    </row>
    <row r="2" spans="1:7" ht="12.75" customHeight="1" x14ac:dyDescent="0.2">
      <c r="D2" s="106"/>
      <c r="E2" s="106"/>
    </row>
    <row r="3" spans="1:7" ht="12.75" customHeight="1" x14ac:dyDescent="0.2">
      <c r="A3" s="774" t="s">
        <v>937</v>
      </c>
      <c r="B3" s="774"/>
      <c r="C3" s="774"/>
      <c r="D3" s="774"/>
      <c r="E3" s="774"/>
      <c r="F3" s="774"/>
      <c r="G3" s="774"/>
    </row>
    <row r="4" spans="1:7" ht="12.75" customHeight="1" x14ac:dyDescent="0.2">
      <c r="A4" s="696" t="s">
        <v>19</v>
      </c>
      <c r="B4" s="696"/>
      <c r="C4" s="696"/>
      <c r="D4" s="696"/>
      <c r="E4" s="696"/>
      <c r="F4" s="696"/>
      <c r="G4" s="696"/>
    </row>
    <row r="5" spans="1:7" ht="12.75" customHeight="1" x14ac:dyDescent="0.2">
      <c r="A5" s="695" t="s">
        <v>292</v>
      </c>
      <c r="B5" s="695"/>
      <c r="C5" s="695"/>
      <c r="D5" s="695"/>
      <c r="E5" s="695"/>
      <c r="F5" s="695"/>
      <c r="G5" s="695"/>
    </row>
    <row r="6" spans="1:7" ht="12.75" customHeight="1" x14ac:dyDescent="0.2">
      <c r="A6" s="696" t="s">
        <v>21</v>
      </c>
      <c r="B6" s="696"/>
      <c r="C6" s="696"/>
      <c r="D6" s="696"/>
      <c r="E6" s="696"/>
      <c r="F6" s="696"/>
      <c r="G6" s="696"/>
    </row>
    <row r="7" spans="1:7" ht="12.75" customHeight="1" x14ac:dyDescent="0.2">
      <c r="A7" s="774" t="s">
        <v>936</v>
      </c>
      <c r="B7" s="774"/>
      <c r="C7" s="774"/>
      <c r="D7" s="774"/>
      <c r="E7" s="774"/>
      <c r="F7" s="774"/>
      <c r="G7" s="774"/>
    </row>
    <row r="8" spans="1:7" ht="12.75" customHeight="1" x14ac:dyDescent="0.2">
      <c r="A8" s="119"/>
      <c r="B8" s="119"/>
      <c r="C8" s="119"/>
      <c r="D8" s="119"/>
      <c r="E8" s="119"/>
      <c r="F8" s="119"/>
      <c r="G8" s="119"/>
    </row>
    <row r="9" spans="1:7" ht="12.75" customHeight="1" x14ac:dyDescent="0.2">
      <c r="A9" s="101" t="s">
        <v>293</v>
      </c>
      <c r="D9" s="108"/>
      <c r="E9" s="106"/>
      <c r="G9" s="109">
        <v>1</v>
      </c>
    </row>
    <row r="10" spans="1:7" ht="12.75" customHeight="1" x14ac:dyDescent="0.2">
      <c r="A10" s="155"/>
      <c r="B10" s="156"/>
      <c r="C10" s="210"/>
      <c r="D10" s="767" t="s">
        <v>294</v>
      </c>
      <c r="E10" s="767"/>
      <c r="F10" s="210"/>
      <c r="G10" s="210"/>
    </row>
    <row r="11" spans="1:7" ht="12.75" customHeight="1" x14ac:dyDescent="0.2">
      <c r="A11" s="157" t="s">
        <v>295</v>
      </c>
      <c r="B11" s="768" t="s">
        <v>296</v>
      </c>
      <c r="C11" s="768"/>
      <c r="D11" s="769" t="s">
        <v>297</v>
      </c>
      <c r="E11" s="769"/>
      <c r="F11" s="770" t="s">
        <v>298</v>
      </c>
      <c r="G11" s="770"/>
    </row>
    <row r="12" spans="1:7" ht="12.75" customHeight="1" x14ac:dyDescent="0.2">
      <c r="A12" s="33"/>
      <c r="B12" s="763" t="s">
        <v>32</v>
      </c>
      <c r="C12" s="763"/>
      <c r="D12" s="764" t="s">
        <v>33</v>
      </c>
      <c r="E12" s="764"/>
      <c r="F12" s="765" t="s">
        <v>35</v>
      </c>
      <c r="G12" s="765"/>
    </row>
    <row r="13" spans="1:7" ht="12.75" customHeight="1" x14ac:dyDescent="0.2">
      <c r="A13" s="131" t="s">
        <v>299</v>
      </c>
      <c r="B13" s="711"/>
      <c r="C13" s="711"/>
      <c r="D13" s="711"/>
      <c r="E13" s="711"/>
      <c r="F13" s="711"/>
      <c r="G13" s="711"/>
    </row>
    <row r="14" spans="1:7" ht="12.75" customHeight="1" x14ac:dyDescent="0.2">
      <c r="A14" s="131" t="s">
        <v>197</v>
      </c>
      <c r="B14" s="713">
        <f>IF(SUM(B15:B17)&lt;0,0,SUM(B15:B17))</f>
        <v>82732.83</v>
      </c>
      <c r="C14" s="713"/>
      <c r="D14" s="713">
        <f>IF(SUM(D15:D17)&lt;0,0,SUM(D15:D17))</f>
        <v>4102042.7299999995</v>
      </c>
      <c r="E14" s="713"/>
      <c r="F14" s="713">
        <f>IF(SUM(F15:F17)&lt;0,0,SUM(F15:F17))</f>
        <v>0</v>
      </c>
      <c r="G14" s="713"/>
    </row>
    <row r="15" spans="1:7" ht="12.75" customHeight="1" x14ac:dyDescent="0.2">
      <c r="A15" s="18" t="s">
        <v>300</v>
      </c>
      <c r="B15" s="711">
        <v>193297.79</v>
      </c>
      <c r="C15" s="711"/>
      <c r="D15" s="711">
        <v>4316539.6399999997</v>
      </c>
      <c r="E15" s="711"/>
      <c r="F15" s="711"/>
      <c r="G15" s="711"/>
    </row>
    <row r="16" spans="1:7" ht="12.75" customHeight="1" x14ac:dyDescent="0.2">
      <c r="A16" s="18" t="s">
        <v>301</v>
      </c>
      <c r="B16" s="711">
        <v>-110564.96</v>
      </c>
      <c r="C16" s="711"/>
      <c r="D16" s="711">
        <v>-214496.91</v>
      </c>
      <c r="E16" s="711"/>
      <c r="F16" s="711">
        <v>-522956.98</v>
      </c>
      <c r="G16" s="711"/>
    </row>
    <row r="17" spans="1:7" ht="12.75" customHeight="1" x14ac:dyDescent="0.2">
      <c r="A17" s="18" t="s">
        <v>302</v>
      </c>
      <c r="B17" s="711"/>
      <c r="C17" s="711"/>
      <c r="D17" s="711"/>
      <c r="E17" s="711"/>
      <c r="F17" s="711"/>
      <c r="G17" s="711"/>
    </row>
    <row r="18" spans="1:7" ht="12.75" customHeight="1" x14ac:dyDescent="0.2">
      <c r="A18" s="131" t="s">
        <v>303</v>
      </c>
      <c r="B18" s="713">
        <f>+B13-B14</f>
        <v>-82732.83</v>
      </c>
      <c r="C18" s="713"/>
      <c r="D18" s="713">
        <f>+D13-D14</f>
        <v>-4102042.7299999995</v>
      </c>
      <c r="E18" s="713"/>
      <c r="F18" s="713">
        <f>+F13-F14</f>
        <v>0</v>
      </c>
      <c r="G18" s="713"/>
    </row>
    <row r="19" spans="1:7" ht="12.75" customHeight="1" x14ac:dyDescent="0.2">
      <c r="A19" s="131" t="s">
        <v>304</v>
      </c>
      <c r="B19" s="711"/>
      <c r="C19" s="711"/>
      <c r="D19" s="711"/>
      <c r="E19" s="711"/>
      <c r="F19" s="711"/>
      <c r="G19" s="711"/>
    </row>
    <row r="20" spans="1:7" ht="12.75" customHeight="1" x14ac:dyDescent="0.2">
      <c r="A20" s="131" t="s">
        <v>305</v>
      </c>
      <c r="B20" s="711"/>
      <c r="C20" s="711"/>
      <c r="D20" s="711"/>
      <c r="E20" s="711"/>
      <c r="F20" s="711"/>
      <c r="G20" s="711"/>
    </row>
    <row r="21" spans="1:7" ht="12.75" customHeight="1" x14ac:dyDescent="0.2">
      <c r="A21" s="212" t="s">
        <v>306</v>
      </c>
      <c r="B21" s="771">
        <f>+B18+B19-B20</f>
        <v>-82732.83</v>
      </c>
      <c r="C21" s="771"/>
      <c r="D21" s="771">
        <f>+D18+D19-D20</f>
        <v>-4102042.7299999995</v>
      </c>
      <c r="E21" s="771"/>
      <c r="F21" s="771">
        <f>+F18+F19-F20</f>
        <v>0</v>
      </c>
      <c r="G21" s="771"/>
    </row>
    <row r="22" spans="1:7" ht="12.75" customHeight="1" x14ac:dyDescent="0.2">
      <c r="A22" s="130"/>
      <c r="B22" s="213"/>
      <c r="C22" s="213"/>
      <c r="D22" s="213"/>
      <c r="E22" s="213"/>
      <c r="F22" s="213"/>
      <c r="G22" s="213"/>
    </row>
    <row r="23" spans="1:7" ht="12.75" customHeight="1" x14ac:dyDescent="0.2">
      <c r="A23" s="155"/>
      <c r="B23" s="26"/>
      <c r="C23" s="214"/>
      <c r="D23" s="772" t="s">
        <v>269</v>
      </c>
      <c r="E23" s="772"/>
      <c r="F23" s="214"/>
      <c r="G23" s="214"/>
    </row>
    <row r="24" spans="1:7" ht="12.75" customHeight="1" x14ac:dyDescent="0.2">
      <c r="A24" s="157" t="s">
        <v>307</v>
      </c>
      <c r="B24" s="215"/>
      <c r="C24" s="216" t="s">
        <v>29</v>
      </c>
      <c r="D24" s="217"/>
      <c r="E24" s="215"/>
      <c r="F24" s="216" t="s">
        <v>31</v>
      </c>
      <c r="G24" s="216"/>
    </row>
    <row r="25" spans="1:7" ht="12.75" customHeight="1" x14ac:dyDescent="0.2">
      <c r="A25" s="33"/>
      <c r="B25" s="79"/>
      <c r="C25" s="218" t="s">
        <v>308</v>
      </c>
      <c r="D25" s="219"/>
      <c r="E25" s="79"/>
      <c r="F25" s="218" t="s">
        <v>309</v>
      </c>
      <c r="G25" s="218"/>
    </row>
    <row r="26" spans="1:7" ht="12.75" customHeight="1" x14ac:dyDescent="0.2">
      <c r="A26" s="220" t="s">
        <v>266</v>
      </c>
      <c r="B26" s="773">
        <f>+F21-D21</f>
        <v>4102042.7299999995</v>
      </c>
      <c r="C26" s="773"/>
      <c r="D26" s="773"/>
      <c r="E26" s="773">
        <f>+F21-B21</f>
        <v>82732.83</v>
      </c>
      <c r="F26" s="773"/>
      <c r="G26" s="773"/>
    </row>
    <row r="27" spans="1:7" ht="12.75" customHeight="1" x14ac:dyDescent="0.2">
      <c r="A27" s="130"/>
      <c r="B27" s="213"/>
      <c r="C27" s="213"/>
      <c r="D27" s="221"/>
      <c r="E27" s="221"/>
      <c r="F27" s="213"/>
      <c r="G27" s="213"/>
    </row>
    <row r="28" spans="1:7" ht="12.75" customHeight="1" x14ac:dyDescent="0.2">
      <c r="A28" s="732" t="s">
        <v>310</v>
      </c>
      <c r="B28" s="732"/>
      <c r="C28" s="732"/>
      <c r="D28" s="732"/>
      <c r="E28" s="703" t="s">
        <v>311</v>
      </c>
      <c r="F28" s="703"/>
      <c r="G28" s="703"/>
    </row>
    <row r="29" spans="1:7" ht="12.75" customHeight="1" x14ac:dyDescent="0.2">
      <c r="A29" s="732"/>
      <c r="B29" s="732"/>
      <c r="C29" s="732"/>
      <c r="D29" s="732"/>
      <c r="E29" s="703"/>
      <c r="F29" s="703"/>
      <c r="G29" s="703"/>
    </row>
    <row r="30" spans="1:7" ht="12.75" customHeight="1" x14ac:dyDescent="0.2">
      <c r="A30" s="220" t="s">
        <v>312</v>
      </c>
      <c r="B30" s="222"/>
      <c r="C30" s="222"/>
      <c r="D30" s="222"/>
      <c r="E30" s="766"/>
      <c r="F30" s="766"/>
      <c r="G30" s="766"/>
    </row>
    <row r="31" spans="1:7" ht="12.75" customHeight="1" x14ac:dyDescent="0.2">
      <c r="A31" s="223"/>
      <c r="B31" s="222"/>
      <c r="C31" s="222"/>
      <c r="D31" s="222"/>
      <c r="E31" s="224"/>
      <c r="F31" s="224"/>
      <c r="G31" s="224"/>
    </row>
    <row r="32" spans="1:7" s="19" customFormat="1" ht="12.75" customHeight="1" x14ac:dyDescent="0.2">
      <c r="A32" s="732" t="s">
        <v>313</v>
      </c>
      <c r="B32" s="732"/>
      <c r="C32" s="732"/>
      <c r="D32" s="732"/>
      <c r="E32" s="732"/>
      <c r="F32" s="732"/>
      <c r="G32" s="732"/>
    </row>
    <row r="33" spans="1:7" ht="12.75" customHeight="1" x14ac:dyDescent="0.2">
      <c r="A33" s="155"/>
      <c r="B33" s="156"/>
      <c r="C33" s="210"/>
      <c r="D33" s="767" t="s">
        <v>294</v>
      </c>
      <c r="E33" s="767"/>
      <c r="F33" s="210"/>
      <c r="G33" s="210"/>
    </row>
    <row r="34" spans="1:7" ht="12.75" customHeight="1" x14ac:dyDescent="0.2">
      <c r="A34" s="157" t="s">
        <v>314</v>
      </c>
      <c r="B34" s="768" t="s">
        <v>296</v>
      </c>
      <c r="C34" s="768"/>
      <c r="D34" s="769" t="s">
        <v>297</v>
      </c>
      <c r="E34" s="769"/>
      <c r="F34" s="770" t="s">
        <v>298</v>
      </c>
      <c r="G34" s="770"/>
    </row>
    <row r="35" spans="1:7" ht="12.75" customHeight="1" x14ac:dyDescent="0.2">
      <c r="A35" s="33"/>
      <c r="B35" s="763" t="s">
        <v>32</v>
      </c>
      <c r="C35" s="763"/>
      <c r="D35" s="764" t="s">
        <v>33</v>
      </c>
      <c r="E35" s="764"/>
      <c r="F35" s="765" t="s">
        <v>35</v>
      </c>
      <c r="G35" s="765"/>
    </row>
    <row r="36" spans="1:7" ht="12.75" customHeight="1" x14ac:dyDescent="0.2">
      <c r="A36" s="130" t="s">
        <v>315</v>
      </c>
      <c r="B36" s="713">
        <f>SUM(B37:B38)</f>
        <v>0</v>
      </c>
      <c r="C36" s="713"/>
      <c r="D36" s="713">
        <f>SUM(D37:D38)</f>
        <v>0</v>
      </c>
      <c r="E36" s="713"/>
      <c r="F36" s="713">
        <f>SUM(F37:F38)</f>
        <v>0</v>
      </c>
      <c r="G36" s="713"/>
    </row>
    <row r="37" spans="1:7" ht="12.75" customHeight="1" x14ac:dyDescent="0.2">
      <c r="A37" s="130" t="s">
        <v>316</v>
      </c>
      <c r="B37" s="711"/>
      <c r="C37" s="711"/>
      <c r="D37" s="711"/>
      <c r="E37" s="711"/>
      <c r="F37" s="711"/>
      <c r="G37" s="711"/>
    </row>
    <row r="38" spans="1:7" ht="12.75" customHeight="1" x14ac:dyDescent="0.2">
      <c r="A38" s="130" t="s">
        <v>317</v>
      </c>
      <c r="B38" s="711"/>
      <c r="C38" s="711"/>
      <c r="D38" s="711"/>
      <c r="E38" s="711"/>
      <c r="F38" s="711"/>
      <c r="G38" s="711"/>
    </row>
    <row r="39" spans="1:7" ht="12.75" customHeight="1" x14ac:dyDescent="0.2">
      <c r="A39" s="101" t="s">
        <v>318</v>
      </c>
      <c r="B39" s="713">
        <f>SUM(B40:B43)</f>
        <v>0</v>
      </c>
      <c r="C39" s="713"/>
      <c r="D39" s="713">
        <f>SUM(D40:D43)</f>
        <v>0</v>
      </c>
      <c r="E39" s="713"/>
      <c r="F39" s="713">
        <f>SUM(F40:F43)</f>
        <v>0</v>
      </c>
      <c r="G39" s="713"/>
    </row>
    <row r="40" spans="1:7" ht="12.75" customHeight="1" x14ac:dyDescent="0.2">
      <c r="A40" s="101" t="s">
        <v>319</v>
      </c>
      <c r="B40" s="711"/>
      <c r="C40" s="711"/>
      <c r="D40" s="711"/>
      <c r="E40" s="711"/>
      <c r="F40" s="711"/>
      <c r="G40" s="711"/>
    </row>
    <row r="41" spans="1:7" ht="12.75" customHeight="1" x14ac:dyDescent="0.2">
      <c r="A41" s="101" t="s">
        <v>320</v>
      </c>
      <c r="B41" s="711"/>
      <c r="C41" s="711"/>
      <c r="D41" s="711"/>
      <c r="E41" s="711"/>
      <c r="F41" s="711"/>
      <c r="G41" s="711"/>
    </row>
    <row r="42" spans="1:7" ht="12.75" customHeight="1" x14ac:dyDescent="0.2">
      <c r="A42" s="101" t="s">
        <v>301</v>
      </c>
      <c r="B42" s="711"/>
      <c r="C42" s="711"/>
      <c r="D42" s="711"/>
      <c r="E42" s="711"/>
      <c r="F42" s="711"/>
      <c r="G42" s="711"/>
    </row>
    <row r="43" spans="1:7" ht="12.75" customHeight="1" x14ac:dyDescent="0.2">
      <c r="A43" s="130" t="s">
        <v>321</v>
      </c>
      <c r="B43" s="711"/>
      <c r="C43" s="711"/>
      <c r="D43" s="711"/>
      <c r="E43" s="711"/>
      <c r="F43" s="711"/>
      <c r="G43" s="711"/>
    </row>
    <row r="44" spans="1:7" ht="12.75" customHeight="1" x14ac:dyDescent="0.2">
      <c r="A44" s="101" t="s">
        <v>322</v>
      </c>
      <c r="B44" s="713">
        <f>+B36-B39</f>
        <v>0</v>
      </c>
      <c r="C44" s="713"/>
      <c r="D44" s="713">
        <f>+D36-D39</f>
        <v>0</v>
      </c>
      <c r="E44" s="713"/>
      <c r="F44" s="713">
        <f>+F36-F39</f>
        <v>0</v>
      </c>
      <c r="G44" s="713"/>
    </row>
    <row r="45" spans="1:7" ht="12.75" customHeight="1" x14ac:dyDescent="0.2">
      <c r="A45" s="101" t="s">
        <v>323</v>
      </c>
      <c r="B45" s="711"/>
      <c r="C45" s="711"/>
      <c r="D45" s="711"/>
      <c r="E45" s="711"/>
      <c r="F45" s="711"/>
      <c r="G45" s="711"/>
    </row>
    <row r="46" spans="1:7" ht="12.75" customHeight="1" x14ac:dyDescent="0.2">
      <c r="A46" s="225" t="s">
        <v>324</v>
      </c>
      <c r="B46" s="762">
        <f>+B44-B45</f>
        <v>0</v>
      </c>
      <c r="C46" s="762"/>
      <c r="D46" s="762">
        <f>+D44-D45</f>
        <v>0</v>
      </c>
      <c r="E46" s="762"/>
      <c r="F46" s="762">
        <f>+F44-F45</f>
        <v>0</v>
      </c>
      <c r="G46" s="762"/>
    </row>
    <row r="47" spans="1:7" ht="12.75" customHeight="1" x14ac:dyDescent="0.2">
      <c r="A47" s="128" t="s">
        <v>139</v>
      </c>
      <c r="B47" s="129"/>
      <c r="C47" s="129"/>
      <c r="D47" s="226"/>
      <c r="E47" s="226"/>
      <c r="F47" s="129"/>
      <c r="G47" s="129"/>
    </row>
  </sheetData>
  <sheetProtection password="DA51" sheet="1" selectLockedCells="1"/>
  <mergeCells count="86">
    <mergeCell ref="A3:G3"/>
    <mergeCell ref="A4:G4"/>
    <mergeCell ref="A5:G5"/>
    <mergeCell ref="A6:G6"/>
    <mergeCell ref="A7:G7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D23:E23"/>
    <mergeCell ref="B26:D26"/>
    <mergeCell ref="E26:G26"/>
    <mergeCell ref="A28:D29"/>
    <mergeCell ref="E28:G29"/>
    <mergeCell ref="E30:G30"/>
    <mergeCell ref="A32:G32"/>
    <mergeCell ref="D33:E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</mergeCells>
  <printOptions horizontalCentered="1"/>
  <pageMargins left="0.39374999999999999" right="0.19652777777777777" top="0.39374999999999999" bottom="0.19652777777777777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A1:E65"/>
  <sheetViews>
    <sheetView zoomScale="116" zoomScaleNormal="116" workbookViewId="0">
      <selection activeCell="A7" sqref="A7:E7"/>
    </sheetView>
  </sheetViews>
  <sheetFormatPr defaultColWidth="7.85546875" defaultRowHeight="11.25" customHeight="1" x14ac:dyDescent="0.2"/>
  <cols>
    <col min="1" max="1" width="55" style="227" customWidth="1"/>
    <col min="2" max="3" width="17.42578125" style="227" customWidth="1"/>
    <col min="4" max="4" width="17.42578125" style="14" customWidth="1"/>
    <col min="5" max="5" width="17.42578125" style="227" customWidth="1"/>
    <col min="6" max="16384" width="7.85546875" style="227"/>
  </cols>
  <sheetData>
    <row r="1" spans="1:5" ht="11.25" customHeight="1" x14ac:dyDescent="0.2">
      <c r="A1" s="13" t="s">
        <v>325</v>
      </c>
    </row>
    <row r="2" spans="1:5" ht="11.25" customHeight="1" x14ac:dyDescent="0.2">
      <c r="A2" s="19"/>
      <c r="B2" s="19"/>
      <c r="C2" s="19"/>
      <c r="D2" s="18"/>
      <c r="E2" s="19"/>
    </row>
    <row r="3" spans="1:5" ht="11.25" customHeight="1" x14ac:dyDescent="0.2">
      <c r="A3" s="779" t="s">
        <v>937</v>
      </c>
      <c r="B3" s="779"/>
      <c r="C3" s="779"/>
      <c r="D3" s="779"/>
      <c r="E3" s="779"/>
    </row>
    <row r="4" spans="1:5" ht="11.25" customHeight="1" x14ac:dyDescent="0.2">
      <c r="A4" s="690" t="s">
        <v>19</v>
      </c>
      <c r="B4" s="690"/>
      <c r="C4" s="690"/>
      <c r="D4" s="690"/>
      <c r="E4" s="690"/>
    </row>
    <row r="5" spans="1:5" ht="11.25" customHeight="1" x14ac:dyDescent="0.2">
      <c r="A5" s="689" t="s">
        <v>326</v>
      </c>
      <c r="B5" s="689"/>
      <c r="C5" s="689"/>
      <c r="D5" s="689"/>
      <c r="E5" s="689"/>
    </row>
    <row r="6" spans="1:5" ht="11.25" customHeight="1" x14ac:dyDescent="0.2">
      <c r="A6" s="690" t="s">
        <v>21</v>
      </c>
      <c r="B6" s="690"/>
      <c r="C6" s="690"/>
      <c r="D6" s="690"/>
      <c r="E6" s="690"/>
    </row>
    <row r="7" spans="1:5" ht="11.25" customHeight="1" x14ac:dyDescent="0.2">
      <c r="A7" s="779" t="s">
        <v>936</v>
      </c>
      <c r="B7" s="779"/>
      <c r="C7" s="779"/>
      <c r="D7" s="779"/>
      <c r="E7" s="779"/>
    </row>
    <row r="8" spans="1:5" ht="11.25" customHeight="1" x14ac:dyDescent="0.2">
      <c r="A8" s="19"/>
      <c r="B8" s="19"/>
      <c r="C8" s="19"/>
      <c r="D8" s="19"/>
      <c r="E8" s="19"/>
    </row>
    <row r="9" spans="1:5" ht="11.25" customHeight="1" x14ac:dyDescent="0.2">
      <c r="A9" s="228" t="s">
        <v>327</v>
      </c>
      <c r="E9" s="22">
        <v>1</v>
      </c>
    </row>
    <row r="10" spans="1:5" ht="11.25" customHeight="1" x14ac:dyDescent="0.2">
      <c r="A10" s="229"/>
      <c r="B10" s="72" t="s">
        <v>23</v>
      </c>
      <c r="C10" s="692" t="s">
        <v>24</v>
      </c>
      <c r="D10" s="692"/>
      <c r="E10" s="692"/>
    </row>
    <row r="11" spans="1:5" ht="11.25" customHeight="1" x14ac:dyDescent="0.2">
      <c r="A11" s="230" t="s">
        <v>328</v>
      </c>
      <c r="B11" s="75" t="s">
        <v>28</v>
      </c>
      <c r="C11" s="111" t="s">
        <v>29</v>
      </c>
      <c r="D11" s="111" t="s">
        <v>212</v>
      </c>
      <c r="E11" s="158" t="s">
        <v>212</v>
      </c>
    </row>
    <row r="12" spans="1:5" ht="11.25" customHeight="1" x14ac:dyDescent="0.2">
      <c r="A12" s="231"/>
      <c r="B12" s="232"/>
      <c r="C12" s="34"/>
      <c r="D12" s="233" t="s">
        <v>213</v>
      </c>
      <c r="E12" s="234" t="s">
        <v>214</v>
      </c>
    </row>
    <row r="13" spans="1:5" ht="11.25" customHeight="1" x14ac:dyDescent="0.2">
      <c r="A13" s="235" t="s">
        <v>329</v>
      </c>
      <c r="B13" s="205">
        <f>+B14+B15+B18+B21+B24</f>
        <v>17440600</v>
      </c>
      <c r="C13" s="205">
        <f>+C14+C15+C18+C21+C24</f>
        <v>2835813.08</v>
      </c>
      <c r="D13" s="205">
        <f>+D14+D15+D18+D21+D24</f>
        <v>8729901.9000000004</v>
      </c>
      <c r="E13" s="236">
        <f>+E14+E15+E18+E21+E24</f>
        <v>0</v>
      </c>
    </row>
    <row r="14" spans="1:5" ht="11.25" customHeight="1" x14ac:dyDescent="0.2">
      <c r="A14" s="235" t="s">
        <v>330</v>
      </c>
      <c r="B14" s="206">
        <v>120800</v>
      </c>
      <c r="C14" s="206"/>
      <c r="D14" s="206"/>
      <c r="E14" s="237"/>
    </row>
    <row r="15" spans="1:5" ht="11.25" customHeight="1" x14ac:dyDescent="0.2">
      <c r="A15" s="235" t="s">
        <v>331</v>
      </c>
      <c r="B15" s="205">
        <f>SUM(B16:B17)</f>
        <v>104100</v>
      </c>
      <c r="C15" s="205">
        <f>SUM(C16:C17)</f>
        <v>0</v>
      </c>
      <c r="D15" s="205">
        <f>SUM(D16:D17)</f>
        <v>0</v>
      </c>
      <c r="E15" s="236">
        <f>SUM(E16:E17)</f>
        <v>0</v>
      </c>
    </row>
    <row r="16" spans="1:5" ht="11.25" customHeight="1" x14ac:dyDescent="0.2">
      <c r="A16" s="235" t="s">
        <v>332</v>
      </c>
      <c r="B16" s="206"/>
      <c r="C16" s="206"/>
      <c r="D16" s="206"/>
      <c r="E16" s="237"/>
    </row>
    <row r="17" spans="1:5" ht="11.25" customHeight="1" x14ac:dyDescent="0.2">
      <c r="A17" s="235" t="s">
        <v>225</v>
      </c>
      <c r="B17" s="206">
        <v>104100</v>
      </c>
      <c r="C17" s="206"/>
      <c r="D17" s="206"/>
      <c r="E17" s="237"/>
    </row>
    <row r="18" spans="1:5" ht="11.25" customHeight="1" x14ac:dyDescent="0.2">
      <c r="A18" s="235" t="s">
        <v>333</v>
      </c>
      <c r="B18" s="205">
        <f>SUM(B19:B20)</f>
        <v>104100</v>
      </c>
      <c r="C18" s="205">
        <f>SUM(C19:C20)</f>
        <v>0</v>
      </c>
      <c r="D18" s="205">
        <f>SUM(D19:D20)</f>
        <v>9870.01</v>
      </c>
      <c r="E18" s="236">
        <f>SUM(E19:E20)</f>
        <v>0</v>
      </c>
    </row>
    <row r="19" spans="1:5" ht="11.25" customHeight="1" x14ac:dyDescent="0.2">
      <c r="A19" s="235" t="s">
        <v>226</v>
      </c>
      <c r="B19" s="206">
        <v>80800</v>
      </c>
      <c r="C19" s="206"/>
      <c r="D19" s="206">
        <v>3887.3</v>
      </c>
      <c r="E19" s="237"/>
    </row>
    <row r="20" spans="1:5" ht="11.25" customHeight="1" x14ac:dyDescent="0.2">
      <c r="A20" s="235" t="s">
        <v>334</v>
      </c>
      <c r="B20" s="206">
        <v>23300</v>
      </c>
      <c r="C20" s="206"/>
      <c r="D20" s="206">
        <v>5982.71</v>
      </c>
      <c r="E20" s="237"/>
    </row>
    <row r="21" spans="1:5" ht="11.25" customHeight="1" x14ac:dyDescent="0.2">
      <c r="A21" s="235" t="s">
        <v>195</v>
      </c>
      <c r="B21" s="205">
        <f>SUM(B22:B23)</f>
        <v>17111600</v>
      </c>
      <c r="C21" s="205">
        <f>SUM(C22:C23)</f>
        <v>2835813.08</v>
      </c>
      <c r="D21" s="205">
        <f>SUM(D22:D23)</f>
        <v>8720031.8900000006</v>
      </c>
      <c r="E21" s="236">
        <f>SUM(E22:E23)</f>
        <v>0</v>
      </c>
    </row>
    <row r="22" spans="1:5" ht="11.25" customHeight="1" x14ac:dyDescent="0.2">
      <c r="A22" s="83" t="s">
        <v>335</v>
      </c>
      <c r="B22" s="197"/>
      <c r="C22" s="197"/>
      <c r="D22" s="197"/>
      <c r="E22" s="238"/>
    </row>
    <row r="23" spans="1:5" ht="11.25" customHeight="1" x14ac:dyDescent="0.2">
      <c r="A23" s="83" t="s">
        <v>336</v>
      </c>
      <c r="B23" s="197">
        <v>17111600</v>
      </c>
      <c r="C23" s="197">
        <v>2835813.08</v>
      </c>
      <c r="D23" s="197">
        <v>8720031.8900000006</v>
      </c>
      <c r="E23" s="238"/>
    </row>
    <row r="24" spans="1:5" ht="11.25" customHeight="1" x14ac:dyDescent="0.2">
      <c r="A24" s="235" t="s">
        <v>337</v>
      </c>
      <c r="B24" s="205">
        <f>SUM(B25:B26)</f>
        <v>0</v>
      </c>
      <c r="C24" s="205">
        <f>SUM(C25:C26)</f>
        <v>0</v>
      </c>
      <c r="D24" s="205">
        <f>SUM(D25:D26)</f>
        <v>0</v>
      </c>
      <c r="E24" s="236">
        <f>SUM(E25:E26)</f>
        <v>0</v>
      </c>
    </row>
    <row r="25" spans="1:5" ht="11.25" customHeight="1" x14ac:dyDescent="0.2">
      <c r="A25" s="235" t="s">
        <v>338</v>
      </c>
      <c r="B25" s="206"/>
      <c r="C25" s="206"/>
      <c r="D25" s="206"/>
      <c r="E25" s="237"/>
    </row>
    <row r="26" spans="1:5" ht="11.25" customHeight="1" x14ac:dyDescent="0.2">
      <c r="A26" s="83" t="s">
        <v>339</v>
      </c>
      <c r="B26" s="197"/>
      <c r="C26" s="197"/>
      <c r="D26" s="197"/>
      <c r="E26" s="238"/>
    </row>
    <row r="27" spans="1:5" ht="11.25" customHeight="1" x14ac:dyDescent="0.2">
      <c r="A27" s="83" t="s">
        <v>340</v>
      </c>
      <c r="B27" s="195">
        <f>+B28+B29+B30+B31+B34</f>
        <v>1837500</v>
      </c>
      <c r="C27" s="195">
        <f>+C28+C29+C30+C31+C34</f>
        <v>0</v>
      </c>
      <c r="D27" s="195">
        <f>+D28+D29+D30+D31+D34</f>
        <v>0</v>
      </c>
      <c r="E27" s="239">
        <f>+E28+E29+E30+E31+E34</f>
        <v>0</v>
      </c>
    </row>
    <row r="28" spans="1:5" ht="11.25" customHeight="1" x14ac:dyDescent="0.2">
      <c r="A28" s="83" t="s">
        <v>341</v>
      </c>
      <c r="B28" s="197">
        <v>62700</v>
      </c>
      <c r="C28" s="197"/>
      <c r="D28" s="197"/>
      <c r="E28" s="238"/>
    </row>
    <row r="29" spans="1:5" ht="11.25" customHeight="1" x14ac:dyDescent="0.2">
      <c r="A29" s="83" t="s">
        <v>342</v>
      </c>
      <c r="B29" s="197"/>
      <c r="C29" s="197"/>
      <c r="D29" s="197"/>
      <c r="E29" s="238"/>
    </row>
    <row r="30" spans="1:5" s="240" customFormat="1" ht="11.25" customHeight="1" x14ac:dyDescent="0.2">
      <c r="A30" s="83" t="s">
        <v>343</v>
      </c>
      <c r="B30" s="197">
        <v>75200</v>
      </c>
      <c r="C30" s="197"/>
      <c r="D30" s="197"/>
      <c r="E30" s="238"/>
    </row>
    <row r="31" spans="1:5" ht="11.25" customHeight="1" x14ac:dyDescent="0.2">
      <c r="A31" s="83" t="s">
        <v>344</v>
      </c>
      <c r="B31" s="195">
        <f>SUM(B32:B33)</f>
        <v>1363700</v>
      </c>
      <c r="C31" s="195">
        <f>SUM(C32:C33)</f>
        <v>0</v>
      </c>
      <c r="D31" s="195">
        <f>SUM(D32:D33)</f>
        <v>0</v>
      </c>
      <c r="E31" s="239">
        <f>SUM(E32:E33)</f>
        <v>0</v>
      </c>
    </row>
    <row r="32" spans="1:5" ht="11.25" customHeight="1" x14ac:dyDescent="0.2">
      <c r="A32" s="83" t="s">
        <v>335</v>
      </c>
      <c r="B32" s="197">
        <v>681800</v>
      </c>
      <c r="C32" s="197"/>
      <c r="D32" s="197"/>
      <c r="E32" s="238"/>
    </row>
    <row r="33" spans="1:5" ht="11.25" customHeight="1" x14ac:dyDescent="0.2">
      <c r="A33" s="83" t="s">
        <v>345</v>
      </c>
      <c r="B33" s="197">
        <v>681900</v>
      </c>
      <c r="C33" s="197"/>
      <c r="D33" s="197"/>
      <c r="E33" s="238"/>
    </row>
    <row r="34" spans="1:5" ht="11.25" customHeight="1" x14ac:dyDescent="0.2">
      <c r="A34" s="83" t="s">
        <v>283</v>
      </c>
      <c r="B34" s="197">
        <v>335900</v>
      </c>
      <c r="C34" s="197"/>
      <c r="D34" s="197"/>
      <c r="E34" s="238"/>
    </row>
    <row r="35" spans="1:5" ht="11.25" customHeight="1" x14ac:dyDescent="0.2">
      <c r="A35" s="83" t="s">
        <v>346</v>
      </c>
      <c r="B35" s="195">
        <f>+B27-B28-B29-B30</f>
        <v>1699600</v>
      </c>
      <c r="C35" s="195">
        <f>+C27-C28-C29-C30</f>
        <v>0</v>
      </c>
      <c r="D35" s="195">
        <f>+D27-D28-D29-D30</f>
        <v>0</v>
      </c>
      <c r="E35" s="239">
        <f>+E27-E28-E29-E30</f>
        <v>0</v>
      </c>
    </row>
    <row r="36" spans="1:5" ht="11.25" customHeight="1" x14ac:dyDescent="0.2">
      <c r="A36" s="241" t="s">
        <v>347</v>
      </c>
      <c r="B36" s="242">
        <f>+B35+B13</f>
        <v>19140200</v>
      </c>
      <c r="C36" s="242">
        <f>+C35+C13</f>
        <v>2835813.08</v>
      </c>
      <c r="D36" s="242">
        <f>+D35+D13</f>
        <v>8729901.9000000004</v>
      </c>
      <c r="E36" s="243">
        <f>+E35+E13</f>
        <v>0</v>
      </c>
    </row>
    <row r="37" spans="1:5" ht="11.25" customHeight="1" x14ac:dyDescent="0.2">
      <c r="A37" s="85"/>
      <c r="B37" s="244"/>
      <c r="C37" s="245"/>
      <c r="D37" s="18"/>
      <c r="E37" s="18"/>
    </row>
    <row r="38" spans="1:5" ht="11.25" customHeight="1" x14ac:dyDescent="0.2">
      <c r="A38" s="229"/>
      <c r="B38" s="72" t="s">
        <v>106</v>
      </c>
      <c r="C38" s="775" t="s">
        <v>109</v>
      </c>
      <c r="D38" s="775"/>
      <c r="E38" s="775"/>
    </row>
    <row r="39" spans="1:5" ht="11.25" customHeight="1" x14ac:dyDescent="0.2">
      <c r="A39" s="230" t="s">
        <v>348</v>
      </c>
      <c r="B39" s="75" t="s">
        <v>28</v>
      </c>
      <c r="C39" s="111" t="s">
        <v>29</v>
      </c>
      <c r="D39" s="111" t="s">
        <v>212</v>
      </c>
      <c r="E39" s="158" t="s">
        <v>212</v>
      </c>
    </row>
    <row r="40" spans="1:5" ht="11.25" customHeight="1" x14ac:dyDescent="0.2">
      <c r="A40" s="231"/>
      <c r="B40" s="232"/>
      <c r="C40" s="34"/>
      <c r="D40" s="233" t="s">
        <v>213</v>
      </c>
      <c r="E40" s="234" t="s">
        <v>214</v>
      </c>
    </row>
    <row r="41" spans="1:5" ht="11.25" customHeight="1" x14ac:dyDescent="0.2">
      <c r="A41" s="83" t="s">
        <v>349</v>
      </c>
      <c r="B41" s="193">
        <f>SUM(B42:B44)</f>
        <v>20755249.600000001</v>
      </c>
      <c r="C41" s="193">
        <f>SUM(C42:C44)</f>
        <v>671131.15999999992</v>
      </c>
      <c r="D41" s="193">
        <f>SUM(D42:D44)</f>
        <v>3741356.4400000004</v>
      </c>
      <c r="E41" s="246">
        <f>SUM(E42:E44)</f>
        <v>0</v>
      </c>
    </row>
    <row r="42" spans="1:5" ht="11.25" customHeight="1" x14ac:dyDescent="0.2">
      <c r="A42" s="83" t="s">
        <v>350</v>
      </c>
      <c r="B42" s="247">
        <v>7738319.5999999996</v>
      </c>
      <c r="C42" s="247">
        <v>532826.98</v>
      </c>
      <c r="D42" s="247">
        <v>2661082.2400000002</v>
      </c>
      <c r="E42" s="248"/>
    </row>
    <row r="43" spans="1:5" ht="11.25" customHeight="1" x14ac:dyDescent="0.2">
      <c r="A43" s="83" t="s">
        <v>351</v>
      </c>
      <c r="B43" s="197"/>
      <c r="C43" s="197"/>
      <c r="D43" s="197"/>
      <c r="E43" s="238"/>
    </row>
    <row r="44" spans="1:5" ht="11.25" customHeight="1" x14ac:dyDescent="0.2">
      <c r="A44" s="83" t="s">
        <v>352</v>
      </c>
      <c r="B44" s="247">
        <v>13016930</v>
      </c>
      <c r="C44" s="247">
        <v>138304.18</v>
      </c>
      <c r="D44" s="247">
        <v>1080274.2</v>
      </c>
      <c r="E44" s="248"/>
    </row>
    <row r="45" spans="1:5" ht="11.25" customHeight="1" x14ac:dyDescent="0.2">
      <c r="A45" s="83" t="s">
        <v>353</v>
      </c>
      <c r="B45" s="193">
        <f>+B41-B43</f>
        <v>20755249.600000001</v>
      </c>
      <c r="C45" s="193">
        <f>+C41-C43</f>
        <v>671131.15999999992</v>
      </c>
      <c r="D45" s="193">
        <f>+D41-D43</f>
        <v>3741356.4400000004</v>
      </c>
      <c r="E45" s="246">
        <f>+E41-E43</f>
        <v>0</v>
      </c>
    </row>
    <row r="46" spans="1:5" ht="11.25" customHeight="1" x14ac:dyDescent="0.2">
      <c r="A46" s="11" t="s">
        <v>354</v>
      </c>
      <c r="B46" s="195">
        <f>+B47+B52+B48</f>
        <v>5048375</v>
      </c>
      <c r="C46" s="195">
        <f>+C47+C52</f>
        <v>0</v>
      </c>
      <c r="D46" s="195">
        <f>+D47+D52</f>
        <v>0</v>
      </c>
      <c r="E46" s="239">
        <f>+E47+E52</f>
        <v>0</v>
      </c>
    </row>
    <row r="47" spans="1:5" ht="11.25" customHeight="1" x14ac:dyDescent="0.2">
      <c r="A47" s="83" t="s">
        <v>320</v>
      </c>
      <c r="B47" s="197">
        <v>4979175</v>
      </c>
      <c r="C47" s="197"/>
      <c r="D47" s="197"/>
      <c r="E47" s="238"/>
    </row>
    <row r="48" spans="1:5" ht="11.25" customHeight="1" x14ac:dyDescent="0.2">
      <c r="A48" s="83" t="s">
        <v>355</v>
      </c>
      <c r="B48" s="195">
        <f>SUM(B49:B51)</f>
        <v>69200</v>
      </c>
      <c r="C48" s="195">
        <f>SUM(C49:C51)</f>
        <v>0</v>
      </c>
      <c r="D48" s="195">
        <f>SUM(D49:D51)</f>
        <v>0</v>
      </c>
      <c r="E48" s="239">
        <f>SUM(E49:E51)</f>
        <v>0</v>
      </c>
    </row>
    <row r="49" spans="1:5" ht="11.25" customHeight="1" x14ac:dyDescent="0.2">
      <c r="A49" s="83" t="s">
        <v>356</v>
      </c>
      <c r="B49" s="197"/>
      <c r="C49" s="197"/>
      <c r="D49" s="197"/>
      <c r="E49" s="238"/>
    </row>
    <row r="50" spans="1:5" ht="11.25" customHeight="1" x14ac:dyDescent="0.2">
      <c r="A50" s="83" t="s">
        <v>357</v>
      </c>
      <c r="B50" s="197"/>
      <c r="C50" s="197"/>
      <c r="D50" s="197"/>
      <c r="E50" s="238"/>
    </row>
    <row r="51" spans="1:5" ht="11.25" customHeight="1" x14ac:dyDescent="0.2">
      <c r="A51" s="83" t="s">
        <v>358</v>
      </c>
      <c r="B51" s="197">
        <v>69200</v>
      </c>
      <c r="C51" s="197"/>
      <c r="D51" s="197"/>
      <c r="E51" s="238"/>
    </row>
    <row r="52" spans="1:5" ht="11.25" customHeight="1" x14ac:dyDescent="0.2">
      <c r="A52" s="83" t="s">
        <v>359</v>
      </c>
      <c r="B52" s="197"/>
      <c r="C52" s="197"/>
      <c r="D52" s="197"/>
      <c r="E52" s="238"/>
    </row>
    <row r="53" spans="1:5" ht="11.25" customHeight="1" x14ac:dyDescent="0.2">
      <c r="A53" s="11" t="s">
        <v>360</v>
      </c>
      <c r="B53" s="195">
        <f>+B46-B49-B50-B52</f>
        <v>5048375</v>
      </c>
      <c r="C53" s="195">
        <f>+C46-C49-C50-C52</f>
        <v>0</v>
      </c>
      <c r="D53" s="195">
        <f>+D46-D49-D50-D52</f>
        <v>0</v>
      </c>
      <c r="E53" s="239">
        <f>+E46-E49-E50-E52</f>
        <v>0</v>
      </c>
    </row>
    <row r="54" spans="1:5" ht="11.25" customHeight="1" x14ac:dyDescent="0.2">
      <c r="A54" s="11" t="s">
        <v>361</v>
      </c>
      <c r="B54" s="197">
        <v>283600</v>
      </c>
      <c r="C54" s="197"/>
      <c r="D54" s="197"/>
      <c r="E54" s="238"/>
    </row>
    <row r="55" spans="1:5" ht="11.25" customHeight="1" x14ac:dyDescent="0.2">
      <c r="A55" s="11" t="s">
        <v>362</v>
      </c>
      <c r="B55" s="197"/>
      <c r="C55" s="197"/>
      <c r="D55" s="197"/>
      <c r="E55" s="238"/>
    </row>
    <row r="56" spans="1:5" ht="11.25" customHeight="1" x14ac:dyDescent="0.2">
      <c r="A56" s="165" t="s">
        <v>363</v>
      </c>
      <c r="B56" s="242">
        <f>+B45+B53+B54+B55</f>
        <v>26087224.600000001</v>
      </c>
      <c r="C56" s="242">
        <f>+C45+C53+C54+C55</f>
        <v>671131.15999999992</v>
      </c>
      <c r="D56" s="242">
        <f>+D45+D53+D54+D55</f>
        <v>3741356.4400000004</v>
      </c>
      <c r="E56" s="243">
        <f>+E45+E53+E54+E55</f>
        <v>0</v>
      </c>
    </row>
    <row r="57" spans="1:5" ht="11.25" customHeight="1" x14ac:dyDescent="0.2">
      <c r="A57" s="249"/>
      <c r="B57" s="250"/>
      <c r="C57" s="250"/>
      <c r="D57" s="250"/>
      <c r="E57" s="250"/>
    </row>
    <row r="58" spans="1:5" ht="11.25" customHeight="1" x14ac:dyDescent="0.2">
      <c r="A58" s="165" t="s">
        <v>364</v>
      </c>
      <c r="B58" s="243">
        <f>+B36-B56</f>
        <v>-6947024.6000000015</v>
      </c>
      <c r="C58" s="243">
        <f>+C36-C56</f>
        <v>2164681.92</v>
      </c>
      <c r="D58" s="243">
        <f>+D36-D56</f>
        <v>4988545.46</v>
      </c>
      <c r="E58" s="243">
        <f>+E36-E56</f>
        <v>0</v>
      </c>
    </row>
    <row r="59" spans="1:5" ht="11.25" customHeight="1" x14ac:dyDescent="0.2">
      <c r="A59" s="249"/>
      <c r="B59" s="244"/>
      <c r="C59" s="223"/>
      <c r="D59" s="223"/>
      <c r="E59" s="223"/>
    </row>
    <row r="60" spans="1:5" ht="11.25" customHeight="1" x14ac:dyDescent="0.2">
      <c r="A60" s="165" t="s">
        <v>365</v>
      </c>
      <c r="B60" s="251" t="s">
        <v>366</v>
      </c>
      <c r="C60" s="251" t="s">
        <v>366</v>
      </c>
      <c r="D60" s="252"/>
      <c r="E60" s="252"/>
    </row>
    <row r="61" spans="1:5" ht="11.25" customHeight="1" x14ac:dyDescent="0.2">
      <c r="A61" s="83"/>
      <c r="B61" s="18"/>
      <c r="C61" s="18"/>
      <c r="D61" s="18"/>
      <c r="E61" s="18"/>
    </row>
    <row r="62" spans="1:5" ht="11.25" customHeight="1" x14ac:dyDescent="0.2">
      <c r="A62" s="776" t="s">
        <v>310</v>
      </c>
      <c r="B62" s="776"/>
      <c r="C62" s="776"/>
      <c r="D62" s="776"/>
      <c r="E62" s="692" t="s">
        <v>311</v>
      </c>
    </row>
    <row r="63" spans="1:5" ht="11.25" customHeight="1" x14ac:dyDescent="0.2">
      <c r="A63" s="776"/>
      <c r="B63" s="776"/>
      <c r="C63" s="776"/>
      <c r="D63" s="776"/>
      <c r="E63" s="692"/>
    </row>
    <row r="64" spans="1:5" ht="11.25" customHeight="1" x14ac:dyDescent="0.2">
      <c r="A64" s="777" t="s">
        <v>367</v>
      </c>
      <c r="B64" s="777"/>
      <c r="C64" s="777"/>
      <c r="D64" s="777"/>
      <c r="E64" s="253"/>
    </row>
    <row r="65" spans="1:5" ht="11.25" customHeight="1" x14ac:dyDescent="0.2">
      <c r="A65" s="778" t="s">
        <v>139</v>
      </c>
      <c r="B65" s="778"/>
      <c r="C65" s="778"/>
      <c r="D65" s="778"/>
      <c r="E65" s="778"/>
    </row>
  </sheetData>
  <sheetProtection password="DA51" sheet="1" selectLockedCells="1"/>
  <mergeCells count="11">
    <mergeCell ref="C10:E10"/>
    <mergeCell ref="C38:E38"/>
    <mergeCell ref="A62:D63"/>
    <mergeCell ref="E62:E63"/>
    <mergeCell ref="A64:D64"/>
    <mergeCell ref="A65:E65"/>
    <mergeCell ref="A3:E3"/>
    <mergeCell ref="A4:E4"/>
    <mergeCell ref="A5:E5"/>
    <mergeCell ref="A6:E6"/>
    <mergeCell ref="A7:E7"/>
  </mergeCells>
  <printOptions horizontalCentered="1"/>
  <pageMargins left="0.31527777777777777" right="0.27569444444444446" top="0.59027777777777779" bottom="0.39305555555555555" header="0.51180555555555551" footer="0.19652777777777777"/>
  <pageSetup paperSize="9" firstPageNumber="0" orientation="portrait" horizontalDpi="300" verticalDpi="300"/>
  <headerFooter alignWithMargins="0"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K65536"/>
  <sheetViews>
    <sheetView zoomScale="116" zoomScaleNormal="116" workbookViewId="0">
      <selection activeCell="A7" sqref="A7:K7"/>
    </sheetView>
  </sheetViews>
  <sheetFormatPr defaultColWidth="3.28515625" defaultRowHeight="12.75" customHeight="1" x14ac:dyDescent="0.2"/>
  <cols>
    <col min="1" max="1" width="51" style="213" customWidth="1"/>
    <col min="2" max="11" width="12.5703125" style="213" customWidth="1"/>
    <col min="12" max="16384" width="3.28515625" style="130"/>
  </cols>
  <sheetData>
    <row r="1" spans="1:11" s="255" customFormat="1" ht="15.75" customHeight="1" x14ac:dyDescent="0.25">
      <c r="A1" s="102" t="s">
        <v>368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3" spans="1:11" ht="12.75" customHeight="1" x14ac:dyDescent="0.2">
      <c r="A3" s="774" t="s">
        <v>937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</row>
    <row r="4" spans="1:11" ht="12.75" customHeight="1" x14ac:dyDescent="0.2">
      <c r="A4" s="696" t="s">
        <v>19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</row>
    <row r="5" spans="1:11" ht="12.75" customHeight="1" x14ac:dyDescent="0.2">
      <c r="A5" s="695" t="s">
        <v>369</v>
      </c>
      <c r="B5" s="695"/>
      <c r="C5" s="695"/>
      <c r="D5" s="695"/>
      <c r="E5" s="695"/>
      <c r="F5" s="695"/>
      <c r="G5" s="695"/>
      <c r="H5" s="695"/>
      <c r="I5" s="695"/>
      <c r="J5" s="695"/>
      <c r="K5" s="695"/>
    </row>
    <row r="6" spans="1:11" ht="12.75" customHeight="1" x14ac:dyDescent="0.2">
      <c r="A6" s="696" t="s">
        <v>21</v>
      </c>
      <c r="B6" s="696"/>
      <c r="C6" s="696"/>
      <c r="D6" s="696"/>
      <c r="E6" s="696"/>
      <c r="F6" s="696"/>
      <c r="G6" s="696"/>
      <c r="H6" s="696"/>
      <c r="I6" s="696"/>
      <c r="J6" s="696"/>
      <c r="K6" s="696"/>
    </row>
    <row r="7" spans="1:11" ht="12.75" customHeight="1" x14ac:dyDescent="0.2">
      <c r="A7" s="774" t="s">
        <v>941</v>
      </c>
      <c r="B7" s="774"/>
      <c r="C7" s="774"/>
      <c r="D7" s="774"/>
      <c r="E7" s="774"/>
      <c r="F7" s="774"/>
      <c r="G7" s="774"/>
      <c r="H7" s="774"/>
      <c r="I7" s="774"/>
      <c r="J7" s="774"/>
      <c r="K7" s="774"/>
    </row>
    <row r="8" spans="1:11" ht="12.75" customHeight="1" x14ac:dyDescent="0.2">
      <c r="A8" s="105"/>
      <c r="B8" s="105"/>
      <c r="C8" s="130"/>
      <c r="D8" s="130"/>
      <c r="E8" s="130"/>
      <c r="F8" s="130"/>
      <c r="G8" s="130"/>
      <c r="H8" s="130"/>
      <c r="I8" s="130"/>
      <c r="J8" s="130"/>
      <c r="K8" s="130"/>
    </row>
    <row r="9" spans="1:11" ht="12.75" customHeight="1" x14ac:dyDescent="0.2">
      <c r="A9" s="256" t="s">
        <v>370</v>
      </c>
      <c r="B9" s="131"/>
      <c r="C9" s="130"/>
      <c r="D9" s="130"/>
      <c r="E9" s="130"/>
      <c r="F9" s="130"/>
      <c r="G9" s="130"/>
      <c r="H9" s="130"/>
      <c r="I9" s="130"/>
      <c r="J9" s="130"/>
      <c r="K9" s="109">
        <v>1</v>
      </c>
    </row>
    <row r="10" spans="1:11" ht="12.75" customHeight="1" x14ac:dyDescent="0.2">
      <c r="A10" s="110"/>
      <c r="B10" s="780" t="s">
        <v>371</v>
      </c>
      <c r="C10" s="780"/>
      <c r="D10" s="780"/>
      <c r="E10" s="780"/>
      <c r="F10" s="780"/>
      <c r="G10" s="781" t="s">
        <v>372</v>
      </c>
      <c r="H10" s="781"/>
      <c r="I10" s="781"/>
      <c r="J10" s="781"/>
      <c r="K10" s="781"/>
    </row>
    <row r="11" spans="1:11" ht="12.75" customHeight="1" x14ac:dyDescent="0.2">
      <c r="A11" s="257"/>
      <c r="B11" s="780" t="s">
        <v>373</v>
      </c>
      <c r="C11" s="780"/>
      <c r="D11" s="258"/>
      <c r="E11" s="258"/>
      <c r="F11" s="258"/>
      <c r="G11" s="780" t="s">
        <v>373</v>
      </c>
      <c r="H11" s="780"/>
      <c r="I11" s="258"/>
      <c r="J11" s="258"/>
      <c r="K11" s="259"/>
    </row>
    <row r="12" spans="1:11" ht="12.75" customHeight="1" x14ac:dyDescent="0.2">
      <c r="A12" s="260" t="s">
        <v>374</v>
      </c>
      <c r="B12" s="215" t="s">
        <v>375</v>
      </c>
      <c r="C12" s="261" t="s">
        <v>376</v>
      </c>
      <c r="D12" s="262"/>
      <c r="E12" s="262"/>
      <c r="F12" s="262"/>
      <c r="G12" s="263" t="s">
        <v>375</v>
      </c>
      <c r="H12" s="264" t="s">
        <v>376</v>
      </c>
      <c r="I12" s="262"/>
      <c r="J12" s="262"/>
      <c r="K12" s="265"/>
    </row>
    <row r="13" spans="1:11" ht="12.75" customHeight="1" x14ac:dyDescent="0.2">
      <c r="A13" s="257"/>
      <c r="B13" s="264" t="s">
        <v>377</v>
      </c>
      <c r="C13" s="264" t="s">
        <v>378</v>
      </c>
      <c r="D13" s="264" t="s">
        <v>379</v>
      </c>
      <c r="E13" s="264" t="s">
        <v>380</v>
      </c>
      <c r="F13" s="264" t="s">
        <v>381</v>
      </c>
      <c r="G13" s="264" t="s">
        <v>377</v>
      </c>
      <c r="H13" s="264" t="s">
        <v>378</v>
      </c>
      <c r="I13" s="264" t="s">
        <v>379</v>
      </c>
      <c r="J13" s="264" t="s">
        <v>380</v>
      </c>
      <c r="K13" s="263" t="s">
        <v>381</v>
      </c>
    </row>
    <row r="14" spans="1:11" ht="12.75" customHeight="1" x14ac:dyDescent="0.2">
      <c r="A14" s="257"/>
      <c r="B14" s="264" t="s">
        <v>382</v>
      </c>
      <c r="C14" s="266" t="s">
        <v>383</v>
      </c>
      <c r="D14" s="262"/>
      <c r="E14" s="262"/>
      <c r="F14" s="262"/>
      <c r="G14" s="264" t="s">
        <v>382</v>
      </c>
      <c r="H14" s="266" t="s">
        <v>383</v>
      </c>
      <c r="I14" s="262"/>
      <c r="J14" s="262"/>
      <c r="K14" s="265"/>
    </row>
    <row r="15" spans="1:11" s="269" customFormat="1" ht="12.75" customHeight="1" x14ac:dyDescent="0.2">
      <c r="A15" s="115"/>
      <c r="B15" s="117"/>
      <c r="C15" s="267" t="s">
        <v>384</v>
      </c>
      <c r="D15" s="116"/>
      <c r="E15" s="116"/>
      <c r="F15" s="116"/>
      <c r="G15" s="116"/>
      <c r="H15" s="267" t="s">
        <v>384</v>
      </c>
      <c r="I15" s="116"/>
      <c r="J15" s="116"/>
      <c r="K15" s="268"/>
    </row>
    <row r="16" spans="1:11" ht="12.75" customHeight="1" x14ac:dyDescent="0.2">
      <c r="A16" s="105" t="s">
        <v>385</v>
      </c>
      <c r="B16" s="270">
        <f t="shared" ref="B16:K16" si="0">SUM(B18,B20,B22,B24)</f>
        <v>0</v>
      </c>
      <c r="C16" s="270">
        <f t="shared" si="0"/>
        <v>0</v>
      </c>
      <c r="D16" s="270">
        <f t="shared" si="0"/>
        <v>0</v>
      </c>
      <c r="E16" s="270">
        <f t="shared" si="0"/>
        <v>0</v>
      </c>
      <c r="F16" s="270">
        <f t="shared" si="0"/>
        <v>0</v>
      </c>
      <c r="G16" s="270">
        <f t="shared" si="0"/>
        <v>0</v>
      </c>
      <c r="H16" s="270">
        <f t="shared" si="0"/>
        <v>0</v>
      </c>
      <c r="I16" s="270">
        <f t="shared" si="0"/>
        <v>0</v>
      </c>
      <c r="J16" s="270">
        <f t="shared" si="0"/>
        <v>0</v>
      </c>
      <c r="K16" s="271">
        <f t="shared" si="0"/>
        <v>0</v>
      </c>
    </row>
    <row r="17" spans="1:11" ht="12.75" customHeight="1" x14ac:dyDescent="0.2">
      <c r="A17" s="105"/>
      <c r="B17" s="270"/>
      <c r="C17" s="270"/>
      <c r="D17" s="270"/>
      <c r="E17" s="270"/>
      <c r="F17" s="270"/>
      <c r="G17" s="270"/>
      <c r="H17" s="270"/>
      <c r="I17" s="270"/>
      <c r="J17" s="270"/>
      <c r="K17" s="271"/>
    </row>
    <row r="18" spans="1:11" ht="12.75" customHeight="1" x14ac:dyDescent="0.2">
      <c r="A18" s="105" t="s">
        <v>386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3"/>
    </row>
    <row r="19" spans="1:11" ht="12.75" customHeight="1" x14ac:dyDescent="0.2">
      <c r="A19" s="105"/>
      <c r="B19" s="270"/>
      <c r="C19" s="270"/>
      <c r="D19" s="270"/>
      <c r="E19" s="270"/>
      <c r="F19" s="270"/>
      <c r="G19" s="270"/>
      <c r="H19" s="270"/>
      <c r="I19" s="270"/>
      <c r="J19" s="270"/>
      <c r="K19" s="271"/>
    </row>
    <row r="20" spans="1:11" ht="12.75" customHeight="1" x14ac:dyDescent="0.2">
      <c r="A20" s="105" t="s">
        <v>387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11" ht="12.75" customHeight="1" x14ac:dyDescent="0.2">
      <c r="A21" s="105"/>
      <c r="B21" s="270"/>
      <c r="C21" s="270"/>
      <c r="D21" s="270"/>
      <c r="E21" s="270"/>
      <c r="F21" s="270"/>
      <c r="G21" s="270"/>
      <c r="H21" s="270"/>
      <c r="I21" s="270"/>
      <c r="J21" s="270"/>
      <c r="K21" s="271"/>
    </row>
    <row r="22" spans="1:11" ht="12.75" customHeight="1" x14ac:dyDescent="0.2">
      <c r="A22" s="105" t="s">
        <v>388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3"/>
    </row>
    <row r="23" spans="1:11" ht="12.75" customHeight="1" x14ac:dyDescent="0.2">
      <c r="A23" s="105"/>
      <c r="B23" s="270"/>
      <c r="C23" s="270"/>
      <c r="D23" s="270"/>
      <c r="E23" s="270"/>
      <c r="F23" s="270"/>
      <c r="G23" s="270"/>
      <c r="H23" s="270"/>
      <c r="I23" s="270"/>
      <c r="J23" s="270"/>
      <c r="K23" s="271"/>
    </row>
    <row r="24" spans="1:11" ht="12.75" customHeight="1" x14ac:dyDescent="0.2">
      <c r="A24" s="105" t="s">
        <v>389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3"/>
    </row>
    <row r="25" spans="1:11" ht="12.75" customHeight="1" x14ac:dyDescent="0.2">
      <c r="A25" s="105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2.75" customHeight="1" x14ac:dyDescent="0.2">
      <c r="A26" s="105" t="s">
        <v>390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3"/>
    </row>
    <row r="27" spans="1:11" ht="12.75" customHeight="1" x14ac:dyDescent="0.2">
      <c r="A27" s="130"/>
      <c r="B27" s="270"/>
      <c r="C27" s="270"/>
      <c r="D27" s="270"/>
      <c r="E27" s="270"/>
      <c r="F27" s="270"/>
      <c r="G27" s="270"/>
      <c r="H27" s="270"/>
      <c r="I27" s="270"/>
      <c r="J27" s="270"/>
      <c r="K27" s="271"/>
    </row>
    <row r="28" spans="1:11" ht="12.75" customHeight="1" x14ac:dyDescent="0.2">
      <c r="A28" s="274" t="s">
        <v>178</v>
      </c>
      <c r="B28" s="275">
        <f t="shared" ref="B28:K28" si="1">+B16+B26</f>
        <v>0</v>
      </c>
      <c r="C28" s="275">
        <f t="shared" si="1"/>
        <v>0</v>
      </c>
      <c r="D28" s="275">
        <f t="shared" si="1"/>
        <v>0</v>
      </c>
      <c r="E28" s="275">
        <f t="shared" si="1"/>
        <v>0</v>
      </c>
      <c r="F28" s="275">
        <f t="shared" si="1"/>
        <v>0</v>
      </c>
      <c r="G28" s="275">
        <f t="shared" si="1"/>
        <v>0</v>
      </c>
      <c r="H28" s="275">
        <f t="shared" si="1"/>
        <v>0</v>
      </c>
      <c r="I28" s="275">
        <f t="shared" si="1"/>
        <v>0</v>
      </c>
      <c r="J28" s="275">
        <f t="shared" si="1"/>
        <v>0</v>
      </c>
      <c r="K28" s="276">
        <f t="shared" si="1"/>
        <v>0</v>
      </c>
    </row>
    <row r="29" spans="1:11" ht="12.75" customHeight="1" x14ac:dyDescent="0.2">
      <c r="A29" s="128" t="s">
        <v>139</v>
      </c>
      <c r="B29" s="154"/>
      <c r="C29" s="154"/>
      <c r="D29" s="154"/>
      <c r="E29" s="154"/>
      <c r="F29" s="154"/>
      <c r="G29" s="154"/>
      <c r="H29" s="154"/>
      <c r="I29" s="154"/>
      <c r="J29" s="154"/>
      <c r="K29" s="277"/>
    </row>
    <row r="65536" ht="11.25" customHeight="1" x14ac:dyDescent="0.2"/>
  </sheetData>
  <sheetProtection password="DA51" sheet="1" selectLockedCells="1"/>
  <mergeCells count="9">
    <mergeCell ref="B11:C11"/>
    <mergeCell ref="G11:H11"/>
    <mergeCell ref="A3:K3"/>
    <mergeCell ref="A4:K4"/>
    <mergeCell ref="A5:K5"/>
    <mergeCell ref="A6:K6"/>
    <mergeCell ref="A7:K7"/>
    <mergeCell ref="B10:F10"/>
    <mergeCell ref="G10:K10"/>
  </mergeCells>
  <printOptions horizontalCentered="1"/>
  <pageMargins left="0.19652777777777777" right="0.27569444444444446" top="0.59027777777777779" bottom="0.39305555555555555" header="0.51180555555555551" footer="0.19652777777777777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F164"/>
  <sheetViews>
    <sheetView zoomScale="116" zoomScaleNormal="116" workbookViewId="0">
      <selection activeCell="A7" sqref="A7:F7"/>
    </sheetView>
  </sheetViews>
  <sheetFormatPr defaultRowHeight="11.25" customHeight="1" x14ac:dyDescent="0.2"/>
  <cols>
    <col min="1" max="1" width="79.7109375" style="278" customWidth="1"/>
    <col min="2" max="6" width="14.28515625" style="278" customWidth="1"/>
    <col min="7" max="16384" width="9.140625" style="278"/>
  </cols>
  <sheetData>
    <row r="1" spans="1:6" s="279" customFormat="1" ht="15.75" customHeight="1" x14ac:dyDescent="0.2">
      <c r="A1" s="812" t="s">
        <v>391</v>
      </c>
      <c r="B1" s="812"/>
      <c r="C1" s="812"/>
      <c r="D1" s="812"/>
      <c r="E1" s="812"/>
      <c r="F1" s="812"/>
    </row>
    <row r="2" spans="1:6" s="19" customFormat="1" ht="6.95" customHeight="1" x14ac:dyDescent="0.2">
      <c r="A2" s="280"/>
      <c r="B2" s="280"/>
      <c r="C2" s="280"/>
      <c r="D2" s="280"/>
      <c r="E2" s="280"/>
      <c r="F2" s="280"/>
    </row>
    <row r="3" spans="1:6" s="19" customFormat="1" ht="12.75" customHeight="1" x14ac:dyDescent="0.2">
      <c r="A3" s="813" t="s">
        <v>937</v>
      </c>
      <c r="B3" s="813"/>
      <c r="C3" s="813"/>
      <c r="D3" s="813"/>
      <c r="E3" s="813"/>
      <c r="F3" s="813"/>
    </row>
    <row r="4" spans="1:6" s="19" customFormat="1" ht="12.75" customHeight="1" x14ac:dyDescent="0.2">
      <c r="A4" s="690" t="s">
        <v>19</v>
      </c>
      <c r="B4" s="690"/>
      <c r="C4" s="690"/>
      <c r="D4" s="690"/>
      <c r="E4" s="690"/>
      <c r="F4" s="690"/>
    </row>
    <row r="5" spans="1:6" s="19" customFormat="1" ht="12.75" customHeight="1" x14ac:dyDescent="0.2">
      <c r="A5" s="689" t="s">
        <v>392</v>
      </c>
      <c r="B5" s="689"/>
      <c r="C5" s="689"/>
      <c r="D5" s="689"/>
      <c r="E5" s="689"/>
      <c r="F5" s="689"/>
    </row>
    <row r="6" spans="1:6" s="19" customFormat="1" ht="12.75" customHeight="1" x14ac:dyDescent="0.2">
      <c r="A6" s="690" t="s">
        <v>21</v>
      </c>
      <c r="B6" s="690"/>
      <c r="C6" s="690"/>
      <c r="D6" s="690"/>
      <c r="E6" s="690"/>
      <c r="F6" s="690"/>
    </row>
    <row r="7" spans="1:6" s="19" customFormat="1" ht="12.75" customHeight="1" x14ac:dyDescent="0.2">
      <c r="A7" s="779" t="s">
        <v>940</v>
      </c>
      <c r="B7" s="779"/>
      <c r="C7" s="779"/>
      <c r="D7" s="779"/>
      <c r="E7" s="779"/>
      <c r="F7" s="779"/>
    </row>
    <row r="8" spans="1:6" s="19" customFormat="1" ht="12.75" customHeight="1" x14ac:dyDescent="0.2">
      <c r="A8" s="19" t="s">
        <v>393</v>
      </c>
      <c r="B8" s="227"/>
      <c r="C8" s="227"/>
      <c r="D8" s="227"/>
      <c r="E8" s="227"/>
      <c r="F8" s="22">
        <v>1</v>
      </c>
    </row>
    <row r="9" spans="1:6" s="19" customFormat="1" ht="12.75" customHeight="1" x14ac:dyDescent="0.2">
      <c r="A9" s="732" t="s">
        <v>394</v>
      </c>
      <c r="B9" s="732"/>
      <c r="C9" s="732"/>
      <c r="D9" s="732"/>
      <c r="E9" s="732"/>
      <c r="F9" s="732"/>
    </row>
    <row r="10" spans="1:6" s="19" customFormat="1" ht="12.75" customHeight="1" x14ac:dyDescent="0.2">
      <c r="A10" s="155"/>
      <c r="B10" s="111" t="s">
        <v>23</v>
      </c>
      <c r="C10" s="111" t="s">
        <v>23</v>
      </c>
      <c r="D10" s="772" t="s">
        <v>24</v>
      </c>
      <c r="E10" s="772"/>
      <c r="F10" s="772"/>
    </row>
    <row r="11" spans="1:6" s="19" customFormat="1" ht="12.75" customHeight="1" x14ac:dyDescent="0.2">
      <c r="A11" s="29" t="s">
        <v>395</v>
      </c>
      <c r="B11" s="113" t="s">
        <v>27</v>
      </c>
      <c r="C11" s="113" t="s">
        <v>28</v>
      </c>
      <c r="D11" s="111" t="s">
        <v>29</v>
      </c>
      <c r="E11" s="111" t="s">
        <v>31</v>
      </c>
      <c r="F11" s="281" t="s">
        <v>30</v>
      </c>
    </row>
    <row r="12" spans="1:6" s="19" customFormat="1" ht="12.75" customHeight="1" x14ac:dyDescent="0.2">
      <c r="A12" s="33"/>
      <c r="B12" s="159"/>
      <c r="C12" s="184" t="s">
        <v>32</v>
      </c>
      <c r="D12" s="159"/>
      <c r="E12" s="184" t="s">
        <v>33</v>
      </c>
      <c r="F12" s="282" t="s">
        <v>396</v>
      </c>
    </row>
    <row r="13" spans="1:6" s="19" customFormat="1" ht="12.75" customHeight="1" x14ac:dyDescent="0.2">
      <c r="A13" s="283" t="s">
        <v>397</v>
      </c>
      <c r="B13" s="195">
        <f>+B14+B20+B26+B38+B32</f>
        <v>352200</v>
      </c>
      <c r="C13" s="195">
        <f>+C14+C20+C26+C38+C32</f>
        <v>352200</v>
      </c>
      <c r="D13" s="195">
        <f>+D14+D20+D26+D38+D32</f>
        <v>0</v>
      </c>
      <c r="E13" s="195">
        <f>+E14+E20+E26+E38+E32</f>
        <v>0</v>
      </c>
      <c r="F13" s="284">
        <f t="shared" ref="F13:F54" si="0">IF(C13="",0,IF(C13=0,0,E13/C13))</f>
        <v>0</v>
      </c>
    </row>
    <row r="14" spans="1:6" s="19" customFormat="1" ht="12.75" customHeight="1" x14ac:dyDescent="0.2">
      <c r="A14" s="285" t="s">
        <v>398</v>
      </c>
      <c r="B14" s="195">
        <f>SUM(B15:B19)</f>
        <v>26900</v>
      </c>
      <c r="C14" s="195">
        <f>SUM(C15:C19)</f>
        <v>26900</v>
      </c>
      <c r="D14" s="195">
        <f>SUM(D15:D19)</f>
        <v>0</v>
      </c>
      <c r="E14" s="195">
        <f>SUM(E15:E19)</f>
        <v>0</v>
      </c>
      <c r="F14" s="284">
        <f t="shared" si="0"/>
        <v>0</v>
      </c>
    </row>
    <row r="15" spans="1:6" s="19" customFormat="1" ht="12.75" customHeight="1" x14ac:dyDescent="0.2">
      <c r="A15" s="285" t="s">
        <v>399</v>
      </c>
      <c r="B15" s="197">
        <v>20600</v>
      </c>
      <c r="C15" s="197">
        <v>20600</v>
      </c>
      <c r="D15" s="197"/>
      <c r="E15" s="197"/>
      <c r="F15" s="284">
        <f t="shared" si="0"/>
        <v>0</v>
      </c>
    </row>
    <row r="16" spans="1:6" s="19" customFormat="1" ht="12.75" customHeight="1" x14ac:dyDescent="0.2">
      <c r="A16" s="285" t="s">
        <v>400</v>
      </c>
      <c r="B16" s="197"/>
      <c r="C16" s="197"/>
      <c r="D16" s="197"/>
      <c r="E16" s="197"/>
      <c r="F16" s="284">
        <f t="shared" si="0"/>
        <v>0</v>
      </c>
    </row>
    <row r="17" spans="1:6" s="19" customFormat="1" ht="12.75" customHeight="1" x14ac:dyDescent="0.2">
      <c r="A17" s="285" t="s">
        <v>401</v>
      </c>
      <c r="B17" s="197">
        <v>6300</v>
      </c>
      <c r="C17" s="197">
        <v>6300</v>
      </c>
      <c r="D17" s="197"/>
      <c r="E17" s="197"/>
      <c r="F17" s="284">
        <f t="shared" si="0"/>
        <v>0</v>
      </c>
    </row>
    <row r="18" spans="1:6" s="19" customFormat="1" ht="14.85" customHeight="1" x14ac:dyDescent="0.2">
      <c r="A18" s="285" t="s">
        <v>402</v>
      </c>
      <c r="B18" s="197"/>
      <c r="C18" s="197"/>
      <c r="D18" s="197"/>
      <c r="E18" s="197"/>
      <c r="F18" s="284">
        <f t="shared" si="0"/>
        <v>0</v>
      </c>
    </row>
    <row r="19" spans="1:6" s="19" customFormat="1" ht="12.75" customHeight="1" x14ac:dyDescent="0.2">
      <c r="A19" s="285" t="s">
        <v>403</v>
      </c>
      <c r="B19" s="197"/>
      <c r="C19" s="197"/>
      <c r="D19" s="197"/>
      <c r="E19" s="197"/>
      <c r="F19" s="284">
        <f t="shared" si="0"/>
        <v>0</v>
      </c>
    </row>
    <row r="20" spans="1:6" s="19" customFormat="1" ht="12.75" customHeight="1" x14ac:dyDescent="0.2">
      <c r="A20" s="285" t="s">
        <v>404</v>
      </c>
      <c r="B20" s="195">
        <f>SUM(B21:B25)</f>
        <v>20100</v>
      </c>
      <c r="C20" s="195">
        <f>SUM(C21:C25)</f>
        <v>20100</v>
      </c>
      <c r="D20" s="195">
        <f>SUM(D21:D25)</f>
        <v>0</v>
      </c>
      <c r="E20" s="195">
        <f>SUM(E21:E25)</f>
        <v>0</v>
      </c>
      <c r="F20" s="284">
        <f t="shared" si="0"/>
        <v>0</v>
      </c>
    </row>
    <row r="21" spans="1:6" s="19" customFormat="1" ht="12.75" customHeight="1" x14ac:dyDescent="0.2">
      <c r="A21" s="285" t="s">
        <v>405</v>
      </c>
      <c r="B21" s="197">
        <v>13800</v>
      </c>
      <c r="C21" s="197">
        <v>13800</v>
      </c>
      <c r="D21" s="197"/>
      <c r="E21" s="197"/>
      <c r="F21" s="284">
        <f t="shared" si="0"/>
        <v>0</v>
      </c>
    </row>
    <row r="22" spans="1:6" s="19" customFormat="1" ht="12.75" customHeight="1" x14ac:dyDescent="0.2">
      <c r="A22" s="285" t="s">
        <v>406</v>
      </c>
      <c r="B22" s="197"/>
      <c r="C22" s="197"/>
      <c r="D22" s="197"/>
      <c r="E22" s="197"/>
      <c r="F22" s="284">
        <f t="shared" si="0"/>
        <v>0</v>
      </c>
    </row>
    <row r="23" spans="1:6" s="19" customFormat="1" ht="12.75" customHeight="1" x14ac:dyDescent="0.2">
      <c r="A23" s="285" t="s">
        <v>407</v>
      </c>
      <c r="B23" s="197">
        <v>6300</v>
      </c>
      <c r="C23" s="197">
        <v>6300</v>
      </c>
      <c r="D23" s="197"/>
      <c r="E23" s="197"/>
      <c r="F23" s="284">
        <f t="shared" si="0"/>
        <v>0</v>
      </c>
    </row>
    <row r="24" spans="1:6" s="19" customFormat="1" ht="14.85" customHeight="1" x14ac:dyDescent="0.2">
      <c r="A24" s="285" t="s">
        <v>408</v>
      </c>
      <c r="B24" s="197"/>
      <c r="C24" s="197"/>
      <c r="D24" s="197"/>
      <c r="E24" s="197"/>
      <c r="F24" s="284">
        <f t="shared" si="0"/>
        <v>0</v>
      </c>
    </row>
    <row r="25" spans="1:6" s="19" customFormat="1" ht="12.75" customHeight="1" x14ac:dyDescent="0.2">
      <c r="A25" s="285" t="s">
        <v>409</v>
      </c>
      <c r="B25" s="197"/>
      <c r="C25" s="197"/>
      <c r="D25" s="197"/>
      <c r="E25" s="197"/>
      <c r="F25" s="284">
        <f t="shared" si="0"/>
        <v>0</v>
      </c>
    </row>
    <row r="26" spans="1:6" s="19" customFormat="1" ht="12.75" customHeight="1" x14ac:dyDescent="0.2">
      <c r="A26" s="285" t="s">
        <v>410</v>
      </c>
      <c r="B26" s="195">
        <f>SUM(B27:B31)</f>
        <v>210300</v>
      </c>
      <c r="C26" s="195">
        <f>SUM(C27:C31)</f>
        <v>210300</v>
      </c>
      <c r="D26" s="195">
        <f>SUM(D27:D31)</f>
        <v>0</v>
      </c>
      <c r="E26" s="195">
        <f>SUM(E27:E31)</f>
        <v>0</v>
      </c>
      <c r="F26" s="284">
        <f t="shared" si="0"/>
        <v>0</v>
      </c>
    </row>
    <row r="27" spans="1:6" s="19" customFormat="1" ht="12.75" customHeight="1" x14ac:dyDescent="0.2">
      <c r="A27" s="285" t="s">
        <v>411</v>
      </c>
      <c r="B27" s="197">
        <v>197800</v>
      </c>
      <c r="C27" s="197">
        <v>197800</v>
      </c>
      <c r="D27" s="197"/>
      <c r="E27" s="197"/>
      <c r="F27" s="284">
        <f t="shared" si="0"/>
        <v>0</v>
      </c>
    </row>
    <row r="28" spans="1:6" s="19" customFormat="1" ht="12.75" customHeight="1" x14ac:dyDescent="0.2">
      <c r="A28" s="285" t="s">
        <v>412</v>
      </c>
      <c r="B28" s="197"/>
      <c r="C28" s="197"/>
      <c r="D28" s="197"/>
      <c r="E28" s="197"/>
      <c r="F28" s="284">
        <f t="shared" si="0"/>
        <v>0</v>
      </c>
    </row>
    <row r="29" spans="1:6" s="19" customFormat="1" ht="12.75" customHeight="1" x14ac:dyDescent="0.2">
      <c r="A29" s="285" t="s">
        <v>413</v>
      </c>
      <c r="B29" s="197">
        <v>12500</v>
      </c>
      <c r="C29" s="197">
        <v>12500</v>
      </c>
      <c r="D29" s="197"/>
      <c r="E29" s="197"/>
      <c r="F29" s="284">
        <f t="shared" si="0"/>
        <v>0</v>
      </c>
    </row>
    <row r="30" spans="1:6" s="19" customFormat="1" ht="14.85" customHeight="1" x14ac:dyDescent="0.2">
      <c r="A30" s="285" t="s">
        <v>414</v>
      </c>
      <c r="B30" s="197"/>
      <c r="C30" s="197"/>
      <c r="D30" s="197"/>
      <c r="E30" s="197"/>
      <c r="F30" s="284">
        <f t="shared" si="0"/>
        <v>0</v>
      </c>
    </row>
    <row r="31" spans="1:6" s="19" customFormat="1" ht="12.75" customHeight="1" x14ac:dyDescent="0.2">
      <c r="A31" s="285" t="s">
        <v>415</v>
      </c>
      <c r="B31" s="197"/>
      <c r="C31" s="197"/>
      <c r="D31" s="197"/>
      <c r="E31" s="197"/>
      <c r="F31" s="284">
        <f t="shared" si="0"/>
        <v>0</v>
      </c>
    </row>
    <row r="32" spans="1:6" s="19" customFormat="1" ht="12.75" customHeight="1" x14ac:dyDescent="0.2">
      <c r="A32" s="283" t="s">
        <v>416</v>
      </c>
      <c r="B32" s="195">
        <f>SUM(B33:B37)</f>
        <v>89900</v>
      </c>
      <c r="C32" s="195">
        <f>SUM(C33:C37)</f>
        <v>89900</v>
      </c>
      <c r="D32" s="195">
        <f>SUM(D33:D37)</f>
        <v>0</v>
      </c>
      <c r="E32" s="195">
        <f>SUM(E33:E37)</f>
        <v>0</v>
      </c>
      <c r="F32" s="284">
        <f t="shared" si="0"/>
        <v>0</v>
      </c>
    </row>
    <row r="33" spans="1:6" s="19" customFormat="1" ht="12.75" customHeight="1" x14ac:dyDescent="0.2">
      <c r="A33" s="285" t="s">
        <v>417</v>
      </c>
      <c r="B33" s="197">
        <v>83600</v>
      </c>
      <c r="C33" s="197">
        <v>83600</v>
      </c>
      <c r="D33" s="197"/>
      <c r="E33" s="197"/>
      <c r="F33" s="284">
        <f t="shared" si="0"/>
        <v>0</v>
      </c>
    </row>
    <row r="34" spans="1:6" s="19" customFormat="1" ht="12.75" customHeight="1" x14ac:dyDescent="0.2">
      <c r="A34" s="285" t="s">
        <v>418</v>
      </c>
      <c r="B34" s="197"/>
      <c r="C34" s="197"/>
      <c r="D34" s="197"/>
      <c r="E34" s="197"/>
      <c r="F34" s="284">
        <f t="shared" si="0"/>
        <v>0</v>
      </c>
    </row>
    <row r="35" spans="1:6" s="19" customFormat="1" ht="12.75" customHeight="1" x14ac:dyDescent="0.2">
      <c r="A35" s="285" t="s">
        <v>419</v>
      </c>
      <c r="B35" s="197">
        <v>6300</v>
      </c>
      <c r="C35" s="197">
        <v>6300</v>
      </c>
      <c r="D35" s="197"/>
      <c r="E35" s="197"/>
      <c r="F35" s="284">
        <f t="shared" si="0"/>
        <v>0</v>
      </c>
    </row>
    <row r="36" spans="1:6" s="19" customFormat="1" ht="14.85" customHeight="1" x14ac:dyDescent="0.2">
      <c r="A36" s="285" t="s">
        <v>420</v>
      </c>
      <c r="B36" s="197"/>
      <c r="C36" s="197"/>
      <c r="D36" s="197"/>
      <c r="E36" s="197"/>
      <c r="F36" s="284">
        <f t="shared" si="0"/>
        <v>0</v>
      </c>
    </row>
    <row r="37" spans="1:6" s="19" customFormat="1" ht="12.75" customHeight="1" x14ac:dyDescent="0.2">
      <c r="A37" s="285" t="s">
        <v>421</v>
      </c>
      <c r="B37" s="197"/>
      <c r="C37" s="197"/>
      <c r="D37" s="197"/>
      <c r="E37" s="197"/>
      <c r="F37" s="284">
        <f t="shared" si="0"/>
        <v>0</v>
      </c>
    </row>
    <row r="38" spans="1:6" s="19" customFormat="1" ht="12.75" customHeight="1" x14ac:dyDescent="0.2">
      <c r="A38" s="283" t="s">
        <v>422</v>
      </c>
      <c r="B38" s="195">
        <f>SUM(B39:B43)</f>
        <v>5000</v>
      </c>
      <c r="C38" s="195">
        <f>SUM(C39:C43)</f>
        <v>5000</v>
      </c>
      <c r="D38" s="195">
        <f>SUM(D39:D43)</f>
        <v>0</v>
      </c>
      <c r="E38" s="195">
        <f>SUM(E39:E43)</f>
        <v>0</v>
      </c>
      <c r="F38" s="284">
        <f t="shared" si="0"/>
        <v>0</v>
      </c>
    </row>
    <row r="39" spans="1:6" s="19" customFormat="1" ht="12.75" customHeight="1" x14ac:dyDescent="0.2">
      <c r="A39" s="285" t="s">
        <v>423</v>
      </c>
      <c r="B39" s="206">
        <v>5000</v>
      </c>
      <c r="C39" s="206">
        <v>5000</v>
      </c>
      <c r="D39" s="206"/>
      <c r="E39" s="206"/>
      <c r="F39" s="284">
        <f t="shared" si="0"/>
        <v>0</v>
      </c>
    </row>
    <row r="40" spans="1:6" s="19" customFormat="1" ht="12.75" customHeight="1" x14ac:dyDescent="0.2">
      <c r="A40" s="285" t="s">
        <v>424</v>
      </c>
      <c r="B40" s="206"/>
      <c r="C40" s="206"/>
      <c r="D40" s="206"/>
      <c r="E40" s="206"/>
      <c r="F40" s="284">
        <f t="shared" si="0"/>
        <v>0</v>
      </c>
    </row>
    <row r="41" spans="1:6" s="19" customFormat="1" ht="12.75" customHeight="1" x14ac:dyDescent="0.2">
      <c r="A41" s="285" t="s">
        <v>425</v>
      </c>
      <c r="B41" s="206"/>
      <c r="C41" s="206"/>
      <c r="D41" s="206"/>
      <c r="E41" s="206"/>
      <c r="F41" s="284">
        <f t="shared" si="0"/>
        <v>0</v>
      </c>
    </row>
    <row r="42" spans="1:6" s="19" customFormat="1" ht="14.85" customHeight="1" x14ac:dyDescent="0.2">
      <c r="A42" s="285" t="s">
        <v>426</v>
      </c>
      <c r="B42" s="206"/>
      <c r="C42" s="206"/>
      <c r="D42" s="206"/>
      <c r="E42" s="206"/>
      <c r="F42" s="284">
        <f t="shared" si="0"/>
        <v>0</v>
      </c>
    </row>
    <row r="43" spans="1:6" s="19" customFormat="1" ht="12.75" customHeight="1" x14ac:dyDescent="0.2">
      <c r="A43" s="285" t="s">
        <v>427</v>
      </c>
      <c r="B43" s="206"/>
      <c r="C43" s="206"/>
      <c r="D43" s="206"/>
      <c r="E43" s="206"/>
      <c r="F43" s="284">
        <f t="shared" si="0"/>
        <v>0</v>
      </c>
    </row>
    <row r="44" spans="1:6" s="19" customFormat="1" ht="12.75" customHeight="1" x14ac:dyDescent="0.2">
      <c r="A44" s="283" t="s">
        <v>428</v>
      </c>
      <c r="B44" s="205">
        <f>SUM(B45,B48:B53)</f>
        <v>8790000</v>
      </c>
      <c r="C44" s="205">
        <f>SUM(C45,C48:C53)</f>
        <v>8790000</v>
      </c>
      <c r="D44" s="205">
        <f>SUM(D45,D48:D53)</f>
        <v>1578584.1</v>
      </c>
      <c r="E44" s="205">
        <f>SUM(E45,E48:E53)</f>
        <v>4498728.2100000009</v>
      </c>
      <c r="F44" s="284">
        <f t="shared" si="0"/>
        <v>0.51180070648464171</v>
      </c>
    </row>
    <row r="45" spans="1:6" s="19" customFormat="1" ht="12.75" customHeight="1" x14ac:dyDescent="0.2">
      <c r="A45" s="283" t="s">
        <v>429</v>
      </c>
      <c r="B45" s="205">
        <f>SUM(B46:B47)</f>
        <v>7764100</v>
      </c>
      <c r="C45" s="205">
        <f>SUM(C46:C47)</f>
        <v>7764100</v>
      </c>
      <c r="D45" s="205">
        <f>SUM(D46:D47)</f>
        <v>1344416.8</v>
      </c>
      <c r="E45" s="205">
        <f>SUM(E46:E47)</f>
        <v>3776851.69</v>
      </c>
      <c r="F45" s="284">
        <f t="shared" si="0"/>
        <v>0.48645067554513721</v>
      </c>
    </row>
    <row r="46" spans="1:6" s="19" customFormat="1" ht="12.75" customHeight="1" x14ac:dyDescent="0.2">
      <c r="A46" s="283" t="s">
        <v>430</v>
      </c>
      <c r="B46" s="206">
        <v>7764100</v>
      </c>
      <c r="C46" s="206">
        <v>7764100</v>
      </c>
      <c r="D46" s="206">
        <v>1344416.8</v>
      </c>
      <c r="E46" s="206">
        <v>3776851.69</v>
      </c>
      <c r="F46" s="284">
        <f t="shared" si="0"/>
        <v>0.48645067554513721</v>
      </c>
    </row>
    <row r="47" spans="1:6" s="19" customFormat="1" ht="12.75" customHeight="1" x14ac:dyDescent="0.2">
      <c r="A47" s="283" t="s">
        <v>431</v>
      </c>
      <c r="B47" s="206"/>
      <c r="C47" s="206"/>
      <c r="D47" s="206"/>
      <c r="E47" s="206"/>
      <c r="F47" s="284">
        <f t="shared" si="0"/>
        <v>0</v>
      </c>
    </row>
    <row r="48" spans="1:6" s="19" customFormat="1" ht="12.75" customHeight="1" x14ac:dyDescent="0.2">
      <c r="A48" s="283" t="s">
        <v>432</v>
      </c>
      <c r="B48" s="206">
        <v>858400</v>
      </c>
      <c r="C48" s="206">
        <v>858400</v>
      </c>
      <c r="D48" s="206">
        <v>117408.21</v>
      </c>
      <c r="E48" s="206">
        <v>597278.96</v>
      </c>
      <c r="F48" s="284">
        <f t="shared" si="0"/>
        <v>0.6958049394221808</v>
      </c>
    </row>
    <row r="49" spans="1:6" s="19" customFormat="1" ht="12.75" customHeight="1" x14ac:dyDescent="0.2">
      <c r="A49" s="283" t="s">
        <v>433</v>
      </c>
      <c r="B49" s="206">
        <v>62700</v>
      </c>
      <c r="C49" s="206">
        <v>62700</v>
      </c>
      <c r="D49" s="206">
        <v>1976.94</v>
      </c>
      <c r="E49" s="206">
        <v>5930.82</v>
      </c>
      <c r="F49" s="284">
        <f t="shared" si="0"/>
        <v>9.4590430622009558E-2</v>
      </c>
    </row>
    <row r="50" spans="1:6" s="19" customFormat="1" ht="12.75" customHeight="1" x14ac:dyDescent="0.2">
      <c r="A50" s="283" t="s">
        <v>434</v>
      </c>
      <c r="B50" s="197">
        <v>27500</v>
      </c>
      <c r="C50" s="197">
        <v>27500</v>
      </c>
      <c r="D50" s="197">
        <v>2111.8200000000002</v>
      </c>
      <c r="E50" s="197">
        <v>5996.41</v>
      </c>
      <c r="F50" s="284">
        <f t="shared" si="0"/>
        <v>0.21805127272727273</v>
      </c>
    </row>
    <row r="51" spans="1:6" s="19" customFormat="1" ht="12.75" customHeight="1" x14ac:dyDescent="0.2">
      <c r="A51" s="283" t="s">
        <v>435</v>
      </c>
      <c r="B51" s="197">
        <v>8300</v>
      </c>
      <c r="C51" s="197">
        <v>8300</v>
      </c>
      <c r="D51" s="197">
        <v>112670.33</v>
      </c>
      <c r="E51" s="197">
        <v>112670.33</v>
      </c>
      <c r="F51" s="284">
        <f t="shared" si="0"/>
        <v>13.574738554216868</v>
      </c>
    </row>
    <row r="52" spans="1:6" s="19" customFormat="1" ht="12.75" customHeight="1" x14ac:dyDescent="0.2">
      <c r="A52" s="283" t="s">
        <v>436</v>
      </c>
      <c r="B52" s="197">
        <v>69000</v>
      </c>
      <c r="C52" s="197">
        <v>69000</v>
      </c>
      <c r="D52" s="197"/>
      <c r="E52" s="197"/>
      <c r="F52" s="284">
        <f t="shared" si="0"/>
        <v>0</v>
      </c>
    </row>
    <row r="53" spans="1:6" s="19" customFormat="1" ht="12.75" customHeight="1" x14ac:dyDescent="0.2">
      <c r="A53" s="283" t="s">
        <v>437</v>
      </c>
      <c r="B53" s="197"/>
      <c r="C53" s="197"/>
      <c r="D53" s="197"/>
      <c r="E53" s="197"/>
      <c r="F53" s="284">
        <f t="shared" si="0"/>
        <v>0</v>
      </c>
    </row>
    <row r="54" spans="1:6" s="19" customFormat="1" ht="12.75" customHeight="1" x14ac:dyDescent="0.2">
      <c r="A54" s="286" t="s">
        <v>438</v>
      </c>
      <c r="B54" s="287">
        <f>+B44+B13</f>
        <v>9142200</v>
      </c>
      <c r="C54" s="287">
        <f>+C44+C13</f>
        <v>9142200</v>
      </c>
      <c r="D54" s="287">
        <f>+D44+D13</f>
        <v>1578584.1</v>
      </c>
      <c r="E54" s="287">
        <f>+E44+E13</f>
        <v>4498728.2100000009</v>
      </c>
      <c r="F54" s="288">
        <f t="shared" si="0"/>
        <v>0.4920837664894665</v>
      </c>
    </row>
    <row r="55" spans="1:6" s="19" customFormat="1" ht="12.75" customHeight="1" x14ac:dyDescent="0.2">
      <c r="A55" s="289"/>
      <c r="B55" s="111" t="s">
        <v>23</v>
      </c>
      <c r="C55" s="111" t="s">
        <v>23</v>
      </c>
      <c r="D55" s="772" t="s">
        <v>24</v>
      </c>
      <c r="E55" s="772"/>
      <c r="F55" s="772"/>
    </row>
    <row r="56" spans="1:6" s="19" customFormat="1" ht="12.75" customHeight="1" x14ac:dyDescent="0.2">
      <c r="A56" s="290" t="s">
        <v>439</v>
      </c>
      <c r="B56" s="113" t="s">
        <v>27</v>
      </c>
      <c r="C56" s="113" t="s">
        <v>28</v>
      </c>
      <c r="D56" s="111" t="s">
        <v>29</v>
      </c>
      <c r="E56" s="111" t="s">
        <v>31</v>
      </c>
      <c r="F56" s="281" t="s">
        <v>30</v>
      </c>
    </row>
    <row r="57" spans="1:6" s="19" customFormat="1" ht="12.75" customHeight="1" x14ac:dyDescent="0.2">
      <c r="A57" s="33"/>
      <c r="B57" s="159"/>
      <c r="C57" s="184" t="s">
        <v>32</v>
      </c>
      <c r="D57" s="159"/>
      <c r="E57" s="184" t="s">
        <v>33</v>
      </c>
      <c r="F57" s="282" t="s">
        <v>396</v>
      </c>
    </row>
    <row r="58" spans="1:6" s="19" customFormat="1" ht="25.5" customHeight="1" x14ac:dyDescent="0.2">
      <c r="A58" s="283" t="s">
        <v>440</v>
      </c>
      <c r="B58" s="197"/>
      <c r="C58" s="197"/>
      <c r="D58" s="197"/>
      <c r="E58" s="197"/>
      <c r="F58" s="284">
        <f t="shared" ref="F58:F69" si="1">IF(C58="",0,IF(C58=0,0,E58/C58))</f>
        <v>0</v>
      </c>
    </row>
    <row r="59" spans="1:6" s="19" customFormat="1" ht="12.75" hidden="1" customHeight="1" x14ac:dyDescent="0.2">
      <c r="A59" s="283" t="s">
        <v>441</v>
      </c>
      <c r="B59" s="205"/>
      <c r="C59" s="205"/>
      <c r="D59" s="205"/>
      <c r="E59" s="205"/>
      <c r="F59" s="284">
        <f t="shared" si="1"/>
        <v>0</v>
      </c>
    </row>
    <row r="60" spans="1:6" s="19" customFormat="1" ht="12.75" customHeight="1" x14ac:dyDescent="0.2">
      <c r="A60" s="283" t="s">
        <v>442</v>
      </c>
      <c r="B60" s="205">
        <f>SUM(B61:B63)</f>
        <v>486900</v>
      </c>
      <c r="C60" s="205">
        <f>SUM(C61:C63)</f>
        <v>486900</v>
      </c>
      <c r="D60" s="205">
        <f>SUM(D61:D63)</f>
        <v>0</v>
      </c>
      <c r="E60" s="205">
        <f>SUM(E61:E63)</f>
        <v>0</v>
      </c>
      <c r="F60" s="284">
        <f t="shared" si="1"/>
        <v>0</v>
      </c>
    </row>
    <row r="61" spans="1:6" s="19" customFormat="1" ht="12.75" customHeight="1" x14ac:dyDescent="0.2">
      <c r="A61" s="283" t="s">
        <v>443</v>
      </c>
      <c r="B61" s="206">
        <v>82700</v>
      </c>
      <c r="C61" s="206">
        <v>82700</v>
      </c>
      <c r="D61" s="206"/>
      <c r="E61" s="206"/>
      <c r="F61" s="284">
        <f t="shared" si="1"/>
        <v>0</v>
      </c>
    </row>
    <row r="62" spans="1:6" s="19" customFormat="1" ht="12.75" customHeight="1" x14ac:dyDescent="0.2">
      <c r="A62" s="283" t="s">
        <v>444</v>
      </c>
      <c r="B62" s="206">
        <v>404200</v>
      </c>
      <c r="C62" s="206">
        <v>404200</v>
      </c>
      <c r="D62" s="206"/>
      <c r="E62" s="206"/>
      <c r="F62" s="284">
        <f t="shared" si="1"/>
        <v>0</v>
      </c>
    </row>
    <row r="63" spans="1:6" s="19" customFormat="1" ht="12.75" customHeight="1" x14ac:dyDescent="0.2">
      <c r="A63" s="283" t="s">
        <v>445</v>
      </c>
      <c r="B63" s="206"/>
      <c r="C63" s="206"/>
      <c r="D63" s="206"/>
      <c r="E63" s="206"/>
      <c r="F63" s="284">
        <f t="shared" si="1"/>
        <v>0</v>
      </c>
    </row>
    <row r="64" spans="1:6" s="19" customFormat="1" ht="12.75" customHeight="1" x14ac:dyDescent="0.2">
      <c r="A64" s="283" t="s">
        <v>446</v>
      </c>
      <c r="B64" s="205">
        <f>SUM(B65:B66)</f>
        <v>900700</v>
      </c>
      <c r="C64" s="205">
        <f>SUM(C65:C66)</f>
        <v>900700</v>
      </c>
      <c r="D64" s="205">
        <f>SUM(D65:D66)</f>
        <v>0</v>
      </c>
      <c r="E64" s="205">
        <f>SUM(E65:E66)</f>
        <v>0</v>
      </c>
      <c r="F64" s="284">
        <f t="shared" si="1"/>
        <v>0</v>
      </c>
    </row>
    <row r="65" spans="1:6" s="19" customFormat="1" ht="12.75" customHeight="1" x14ac:dyDescent="0.2">
      <c r="A65" s="291" t="s">
        <v>447</v>
      </c>
      <c r="B65" s="206">
        <v>900700</v>
      </c>
      <c r="C65" s="206">
        <v>900700</v>
      </c>
      <c r="D65" s="206"/>
      <c r="E65" s="206"/>
      <c r="F65" s="284">
        <f t="shared" si="1"/>
        <v>0</v>
      </c>
    </row>
    <row r="66" spans="1:6" s="19" customFormat="1" ht="12.75" customHeight="1" x14ac:dyDescent="0.2">
      <c r="A66" s="292" t="s">
        <v>448</v>
      </c>
      <c r="B66" s="206"/>
      <c r="C66" s="206"/>
      <c r="D66" s="206"/>
      <c r="E66" s="206"/>
      <c r="F66" s="284">
        <f t="shared" si="1"/>
        <v>0</v>
      </c>
    </row>
    <row r="67" spans="1:6" s="19" customFormat="1" ht="12.75" customHeight="1" x14ac:dyDescent="0.2">
      <c r="A67" s="283" t="s">
        <v>449</v>
      </c>
      <c r="B67" s="206"/>
      <c r="C67" s="206"/>
      <c r="D67" s="206"/>
      <c r="E67" s="206"/>
      <c r="F67" s="284">
        <f t="shared" si="1"/>
        <v>0</v>
      </c>
    </row>
    <row r="68" spans="1:6" s="19" customFormat="1" ht="12.75" customHeight="1" x14ac:dyDescent="0.2">
      <c r="A68" s="283" t="s">
        <v>450</v>
      </c>
      <c r="B68" s="206"/>
      <c r="C68" s="206"/>
      <c r="D68" s="206"/>
      <c r="E68" s="206"/>
      <c r="F68" s="284">
        <f t="shared" si="1"/>
        <v>0</v>
      </c>
    </row>
    <row r="69" spans="1:6" s="19" customFormat="1" ht="12.75" customHeight="1" x14ac:dyDescent="0.2">
      <c r="A69" s="286" t="s">
        <v>451</v>
      </c>
      <c r="B69" s="293">
        <f>+B68+B67+B64+B60+B58</f>
        <v>1387600</v>
      </c>
      <c r="C69" s="293">
        <f>+C68+C67+C64+C60+C58</f>
        <v>1387600</v>
      </c>
      <c r="D69" s="293">
        <f>+D68+D67+D64+D60+D58</f>
        <v>0</v>
      </c>
      <c r="E69" s="293">
        <f>+E68+E67+E64+E60+E58</f>
        <v>0</v>
      </c>
      <c r="F69" s="294">
        <f t="shared" si="1"/>
        <v>0</v>
      </c>
    </row>
    <row r="70" spans="1:6" s="19" customFormat="1" ht="12.75" customHeight="1" x14ac:dyDescent="0.2">
      <c r="A70" s="732" t="s">
        <v>452</v>
      </c>
      <c r="B70" s="732"/>
      <c r="C70" s="732"/>
      <c r="D70" s="732"/>
      <c r="E70" s="732"/>
      <c r="F70" s="732"/>
    </row>
    <row r="71" spans="1:6" s="19" customFormat="1" ht="12.75" customHeight="1" x14ac:dyDescent="0.2">
      <c r="A71" s="289"/>
      <c r="B71" s="111" t="s">
        <v>23</v>
      </c>
      <c r="C71" s="111" t="s">
        <v>23</v>
      </c>
      <c r="D71" s="772" t="s">
        <v>24</v>
      </c>
      <c r="E71" s="772"/>
      <c r="F71" s="772"/>
    </row>
    <row r="72" spans="1:6" s="19" customFormat="1" ht="12.75" customHeight="1" x14ac:dyDescent="0.2">
      <c r="A72" s="290" t="s">
        <v>453</v>
      </c>
      <c r="B72" s="113" t="s">
        <v>27</v>
      </c>
      <c r="C72" s="113" t="s">
        <v>28</v>
      </c>
      <c r="D72" s="111" t="s">
        <v>29</v>
      </c>
      <c r="E72" s="111" t="s">
        <v>31</v>
      </c>
      <c r="F72" s="281" t="s">
        <v>30</v>
      </c>
    </row>
    <row r="73" spans="1:6" s="19" customFormat="1" ht="12.75" customHeight="1" x14ac:dyDescent="0.2">
      <c r="A73" s="295"/>
      <c r="B73" s="159"/>
      <c r="C73" s="184" t="s">
        <v>32</v>
      </c>
      <c r="D73" s="159"/>
      <c r="E73" s="184" t="s">
        <v>33</v>
      </c>
      <c r="F73" s="282" t="s">
        <v>396</v>
      </c>
    </row>
    <row r="74" spans="1:6" s="19" customFormat="1" ht="12.75" customHeight="1" x14ac:dyDescent="0.2">
      <c r="A74" s="296" t="s">
        <v>454</v>
      </c>
      <c r="B74" s="297">
        <f>SUM(B75:B80)</f>
        <v>1759000</v>
      </c>
      <c r="C74" s="297">
        <f>SUM(C75:C80)</f>
        <v>1759000</v>
      </c>
      <c r="D74" s="297">
        <f>SUM(D75:D80)</f>
        <v>315716.82</v>
      </c>
      <c r="E74" s="297">
        <f>SUM(E75:E80)</f>
        <v>899745.64</v>
      </c>
      <c r="F74" s="284">
        <f t="shared" ref="F74:F85" si="2">IF(C74="",0,IF(C74=0,0,E74/C74))</f>
        <v>0.51150974417282546</v>
      </c>
    </row>
    <row r="75" spans="1:6" s="19" customFormat="1" ht="12.75" customHeight="1" x14ac:dyDescent="0.2">
      <c r="A75" s="283" t="s">
        <v>455</v>
      </c>
      <c r="B75" s="298">
        <v>1552820</v>
      </c>
      <c r="C75" s="298">
        <v>1552820</v>
      </c>
      <c r="D75" s="298">
        <v>268883.36</v>
      </c>
      <c r="E75" s="298">
        <v>755370.34</v>
      </c>
      <c r="F75" s="284">
        <f t="shared" si="2"/>
        <v>0.48645067683311649</v>
      </c>
    </row>
    <row r="76" spans="1:6" s="19" customFormat="1" ht="12.75" customHeight="1" x14ac:dyDescent="0.2">
      <c r="A76" s="283" t="s">
        <v>456</v>
      </c>
      <c r="B76" s="298">
        <v>171680</v>
      </c>
      <c r="C76" s="298">
        <v>171680</v>
      </c>
      <c r="D76" s="298">
        <v>23481.64</v>
      </c>
      <c r="E76" s="298">
        <v>119455.79</v>
      </c>
      <c r="F76" s="284">
        <f t="shared" si="2"/>
        <v>0.69580492777260017</v>
      </c>
    </row>
    <row r="77" spans="1:6" s="19" customFormat="1" ht="12.75" customHeight="1" x14ac:dyDescent="0.2">
      <c r="A77" s="283" t="s">
        <v>457</v>
      </c>
      <c r="B77" s="206">
        <v>12540</v>
      </c>
      <c r="C77" s="206">
        <v>12540</v>
      </c>
      <c r="D77" s="206">
        <v>395.39</v>
      </c>
      <c r="E77" s="206">
        <v>1186.1600000000001</v>
      </c>
      <c r="F77" s="284">
        <f t="shared" si="2"/>
        <v>9.4590111642743224E-2</v>
      </c>
    </row>
    <row r="78" spans="1:6" s="19" customFormat="1" ht="12.75" customHeight="1" x14ac:dyDescent="0.2">
      <c r="A78" s="283" t="s">
        <v>458</v>
      </c>
      <c r="B78" s="206">
        <v>5500</v>
      </c>
      <c r="C78" s="206">
        <v>5500</v>
      </c>
      <c r="D78" s="206">
        <v>422.36</v>
      </c>
      <c r="E78" s="206">
        <v>1199.28</v>
      </c>
      <c r="F78" s="284">
        <f t="shared" si="2"/>
        <v>0.21805090909090907</v>
      </c>
    </row>
    <row r="79" spans="1:6" s="19" customFormat="1" ht="14.85" customHeight="1" x14ac:dyDescent="0.2">
      <c r="A79" s="283" t="s">
        <v>459</v>
      </c>
      <c r="B79" s="206">
        <v>2660</v>
      </c>
      <c r="C79" s="206">
        <v>2660</v>
      </c>
      <c r="D79" s="206">
        <v>22534.07</v>
      </c>
      <c r="E79" s="206">
        <v>22534.07</v>
      </c>
      <c r="F79" s="284">
        <f t="shared" si="2"/>
        <v>8.4714548872180444</v>
      </c>
    </row>
    <row r="80" spans="1:6" s="19" customFormat="1" ht="12.75" customHeight="1" x14ac:dyDescent="0.2">
      <c r="A80" s="283" t="s">
        <v>460</v>
      </c>
      <c r="B80" s="206">
        <v>13800</v>
      </c>
      <c r="C80" s="206">
        <v>13800</v>
      </c>
      <c r="D80" s="206"/>
      <c r="E80" s="206"/>
      <c r="F80" s="284">
        <f t="shared" si="2"/>
        <v>0</v>
      </c>
    </row>
    <row r="81" spans="1:6" s="19" customFormat="1" ht="12.75" customHeight="1" x14ac:dyDescent="0.2">
      <c r="A81" s="283" t="s">
        <v>461</v>
      </c>
      <c r="B81" s="205">
        <f>SUM(B82:B84)</f>
        <v>5831000</v>
      </c>
      <c r="C81" s="205">
        <f>SUM(C82:C84)</f>
        <v>5831000</v>
      </c>
      <c r="D81" s="205">
        <f>SUM(D82:D84)</f>
        <v>1241916.47</v>
      </c>
      <c r="E81" s="205">
        <f>SUM(E82:E84)</f>
        <v>4019677.83</v>
      </c>
      <c r="F81" s="284">
        <f t="shared" si="2"/>
        <v>0.68936337334933973</v>
      </c>
    </row>
    <row r="82" spans="1:6" s="19" customFormat="1" ht="12.75" customHeight="1" x14ac:dyDescent="0.2">
      <c r="A82" s="283" t="s">
        <v>462</v>
      </c>
      <c r="B82" s="206">
        <v>3445700</v>
      </c>
      <c r="C82" s="206">
        <v>3445700</v>
      </c>
      <c r="D82" s="206">
        <v>726634.68</v>
      </c>
      <c r="E82" s="206">
        <v>2197588.58</v>
      </c>
      <c r="F82" s="284">
        <f t="shared" si="2"/>
        <v>0.63777710769945151</v>
      </c>
    </row>
    <row r="83" spans="1:6" s="19" customFormat="1" ht="12.75" customHeight="1" x14ac:dyDescent="0.2">
      <c r="A83" s="283" t="s">
        <v>463</v>
      </c>
      <c r="B83" s="206">
        <v>2383500</v>
      </c>
      <c r="C83" s="206">
        <v>2383500</v>
      </c>
      <c r="D83" s="206">
        <v>515281.79</v>
      </c>
      <c r="E83" s="206">
        <v>1822089.25</v>
      </c>
      <c r="F83" s="284">
        <f t="shared" si="2"/>
        <v>0.7644595133207468</v>
      </c>
    </row>
    <row r="84" spans="1:6" s="19" customFormat="1" ht="12.75" customHeight="1" x14ac:dyDescent="0.2">
      <c r="A84" s="283" t="s">
        <v>464</v>
      </c>
      <c r="B84" s="206">
        <v>1800</v>
      </c>
      <c r="C84" s="206">
        <v>1800</v>
      </c>
      <c r="D84" s="206"/>
      <c r="E84" s="206" t="s">
        <v>924</v>
      </c>
      <c r="F84" s="299" t="e">
        <f t="shared" si="2"/>
        <v>#VALUE!</v>
      </c>
    </row>
    <row r="85" spans="1:6" s="19" customFormat="1" ht="12.75" customHeight="1" x14ac:dyDescent="0.2">
      <c r="A85" s="286" t="s">
        <v>465</v>
      </c>
      <c r="B85" s="300">
        <f>+B82-B74</f>
        <v>1686700</v>
      </c>
      <c r="C85" s="300">
        <f>+C82-C74</f>
        <v>1686700</v>
      </c>
      <c r="D85" s="300">
        <f>+D82-D74</f>
        <v>410917.86000000004</v>
      </c>
      <c r="E85" s="300">
        <f>+E82-E74</f>
        <v>1297842.94</v>
      </c>
      <c r="F85" s="299">
        <f t="shared" si="2"/>
        <v>0.76945689215628144</v>
      </c>
    </row>
    <row r="86" spans="1:6" s="19" customFormat="1" ht="12.75" customHeight="1" x14ac:dyDescent="0.2">
      <c r="A86" s="811" t="s">
        <v>466</v>
      </c>
      <c r="B86" s="811"/>
      <c r="C86" s="811"/>
      <c r="D86" s="811"/>
      <c r="E86" s="798">
        <f>IF(E85&gt;0,E85,0)</f>
        <v>1297842.94</v>
      </c>
      <c r="F86" s="798"/>
    </row>
    <row r="87" spans="1:6" s="19" customFormat="1" ht="12.75" customHeight="1" x14ac:dyDescent="0.2">
      <c r="A87" s="807" t="s">
        <v>467</v>
      </c>
      <c r="B87" s="807"/>
      <c r="C87" s="807"/>
      <c r="D87" s="807"/>
      <c r="E87" s="810">
        <f>IF(E85&lt;=0,E85,0)</f>
        <v>0</v>
      </c>
      <c r="F87" s="810"/>
    </row>
    <row r="88" spans="1:6" s="19" customFormat="1" ht="12.75" customHeight="1" x14ac:dyDescent="0.2">
      <c r="A88" s="289"/>
      <c r="B88" s="111" t="s">
        <v>106</v>
      </c>
      <c r="C88" s="111" t="s">
        <v>106</v>
      </c>
      <c r="D88" s="692" t="s">
        <v>109</v>
      </c>
      <c r="E88" s="692"/>
      <c r="F88" s="692"/>
    </row>
    <row r="89" spans="1:6" s="19" customFormat="1" ht="12.75" customHeight="1" x14ac:dyDescent="0.2">
      <c r="A89" s="290" t="s">
        <v>468</v>
      </c>
      <c r="B89" s="113" t="s">
        <v>27</v>
      </c>
      <c r="C89" s="113" t="s">
        <v>28</v>
      </c>
      <c r="D89" s="111" t="s">
        <v>29</v>
      </c>
      <c r="E89" s="111" t="s">
        <v>31</v>
      </c>
      <c r="F89" s="281" t="s">
        <v>30</v>
      </c>
    </row>
    <row r="90" spans="1:6" s="19" customFormat="1" ht="12.75" customHeight="1" x14ac:dyDescent="0.2">
      <c r="A90" s="33"/>
      <c r="B90" s="159"/>
      <c r="C90" s="184" t="s">
        <v>112</v>
      </c>
      <c r="D90" s="159"/>
      <c r="E90" s="184" t="s">
        <v>113</v>
      </c>
      <c r="F90" s="282" t="s">
        <v>469</v>
      </c>
    </row>
    <row r="91" spans="1:6" s="19" customFormat="1" ht="12.75" customHeight="1" x14ac:dyDescent="0.2">
      <c r="A91" s="296" t="s">
        <v>470</v>
      </c>
      <c r="B91" s="303">
        <f>SUM(B92:B93)</f>
        <v>0</v>
      </c>
      <c r="C91" s="303">
        <f>SUM(C92:C93)</f>
        <v>0</v>
      </c>
      <c r="D91" s="303">
        <f>SUM(D92:D93)</f>
        <v>0</v>
      </c>
      <c r="E91" s="303">
        <f>SUM(E92:E93)</f>
        <v>0</v>
      </c>
      <c r="F91" s="284">
        <f t="shared" ref="F91:F97" si="3">IF(C91="",0,IF(C91=0,0,E91/C91))</f>
        <v>0</v>
      </c>
    </row>
    <row r="92" spans="1:6" s="19" customFormat="1" ht="12.75" customHeight="1" x14ac:dyDescent="0.2">
      <c r="A92" s="283" t="s">
        <v>471</v>
      </c>
      <c r="B92" s="304"/>
      <c r="C92" s="304"/>
      <c r="D92" s="304"/>
      <c r="E92" s="304"/>
      <c r="F92" s="284">
        <f t="shared" si="3"/>
        <v>0</v>
      </c>
    </row>
    <row r="93" spans="1:6" s="19" customFormat="1" ht="12.75" customHeight="1" x14ac:dyDescent="0.2">
      <c r="A93" s="283" t="s">
        <v>472</v>
      </c>
      <c r="B93" s="304"/>
      <c r="C93" s="304"/>
      <c r="D93" s="304"/>
      <c r="E93" s="304"/>
      <c r="F93" s="284">
        <f t="shared" si="3"/>
        <v>0</v>
      </c>
    </row>
    <row r="94" spans="1:6" s="19" customFormat="1" ht="12.75" customHeight="1" x14ac:dyDescent="0.2">
      <c r="A94" s="283" t="s">
        <v>473</v>
      </c>
      <c r="B94" s="305">
        <f>SUM(B95:B96)</f>
        <v>0</v>
      </c>
      <c r="C94" s="305">
        <f>SUM(C95:C96)</f>
        <v>0</v>
      </c>
      <c r="D94" s="305">
        <f>SUM(D95:D96)</f>
        <v>0</v>
      </c>
      <c r="E94" s="305">
        <f>SUM(E95:E96)</f>
        <v>0</v>
      </c>
      <c r="F94" s="284">
        <f t="shared" si="3"/>
        <v>0</v>
      </c>
    </row>
    <row r="95" spans="1:6" s="19" customFormat="1" ht="12.75" customHeight="1" x14ac:dyDescent="0.2">
      <c r="A95" s="283" t="s">
        <v>474</v>
      </c>
      <c r="B95" s="304"/>
      <c r="C95" s="304"/>
      <c r="D95" s="304"/>
      <c r="E95" s="304"/>
      <c r="F95" s="284">
        <f t="shared" si="3"/>
        <v>0</v>
      </c>
    </row>
    <row r="96" spans="1:6" s="19" customFormat="1" ht="12.75" customHeight="1" x14ac:dyDescent="0.2">
      <c r="A96" s="306" t="s">
        <v>475</v>
      </c>
      <c r="B96" s="304"/>
      <c r="C96" s="304"/>
      <c r="D96" s="304"/>
      <c r="E96" s="304"/>
      <c r="F96" s="299">
        <f t="shared" si="3"/>
        <v>0</v>
      </c>
    </row>
    <row r="97" spans="1:6" s="19" customFormat="1" ht="12.75" customHeight="1" x14ac:dyDescent="0.2">
      <c r="A97" s="306" t="s">
        <v>476</v>
      </c>
      <c r="B97" s="307">
        <f>+B91+B94</f>
        <v>0</v>
      </c>
      <c r="C97" s="307">
        <f>+C91+C94</f>
        <v>0</v>
      </c>
      <c r="D97" s="307">
        <f>+D91+D94</f>
        <v>0</v>
      </c>
      <c r="E97" s="307">
        <f>+E91+E94</f>
        <v>0</v>
      </c>
      <c r="F97" s="299">
        <f t="shared" si="3"/>
        <v>0</v>
      </c>
    </row>
    <row r="98" spans="1:6" s="19" customFormat="1" ht="12.75" customHeight="1" x14ac:dyDescent="0.2">
      <c r="A98" s="808" t="s">
        <v>477</v>
      </c>
      <c r="B98" s="808"/>
      <c r="C98" s="808"/>
      <c r="D98" s="808"/>
      <c r="E98" s="808"/>
      <c r="F98" s="308" t="s">
        <v>266</v>
      </c>
    </row>
    <row r="99" spans="1:6" s="19" customFormat="1" ht="12.75" customHeight="1" x14ac:dyDescent="0.2">
      <c r="A99" s="796" t="s">
        <v>478</v>
      </c>
      <c r="B99" s="796"/>
      <c r="C99" s="796"/>
      <c r="D99" s="796"/>
      <c r="E99" s="796"/>
      <c r="F99" s="309"/>
    </row>
    <row r="100" spans="1:6" s="19" customFormat="1" ht="12.75" customHeight="1" x14ac:dyDescent="0.2">
      <c r="A100" s="796" t="s">
        <v>479</v>
      </c>
      <c r="B100" s="796"/>
      <c r="C100" s="796"/>
      <c r="D100" s="796"/>
      <c r="E100" s="796"/>
      <c r="F100" s="310"/>
    </row>
    <row r="101" spans="1:6" s="19" customFormat="1" ht="12.75" customHeight="1" x14ac:dyDescent="0.2">
      <c r="A101" s="793" t="s">
        <v>480</v>
      </c>
      <c r="B101" s="793"/>
      <c r="C101" s="793"/>
      <c r="D101" s="793"/>
      <c r="E101" s="793"/>
      <c r="F101" s="311">
        <f>+F100+F99</f>
        <v>0</v>
      </c>
    </row>
    <row r="102" spans="1:6" s="19" customFormat="1" ht="14.85" customHeight="1" x14ac:dyDescent="0.2">
      <c r="A102" s="807" t="s">
        <v>481</v>
      </c>
      <c r="B102" s="807"/>
      <c r="C102" s="807"/>
      <c r="D102" s="807"/>
      <c r="E102" s="807"/>
      <c r="F102" s="311">
        <f>IF(E74="",0,IF(E74=0,0,(E91-F101)/E81))</f>
        <v>0</v>
      </c>
    </row>
    <row r="103" spans="1:6" s="227" customFormat="1" ht="12.75" customHeight="1" x14ac:dyDescent="0.2">
      <c r="A103" s="808" t="s">
        <v>482</v>
      </c>
      <c r="B103" s="808"/>
      <c r="C103" s="808"/>
      <c r="D103" s="808"/>
      <c r="E103" s="809" t="s">
        <v>266</v>
      </c>
      <c r="F103" s="809"/>
    </row>
    <row r="104" spans="1:6" s="19" customFormat="1" ht="12.75" customHeight="1" x14ac:dyDescent="0.2">
      <c r="A104" s="804" t="s">
        <v>483</v>
      </c>
      <c r="B104" s="804"/>
      <c r="C104" s="804"/>
      <c r="D104" s="804"/>
      <c r="E104" s="805"/>
      <c r="F104" s="805"/>
    </row>
    <row r="105" spans="1:6" s="19" customFormat="1" ht="15" customHeight="1" x14ac:dyDescent="0.2">
      <c r="A105" s="804" t="s">
        <v>484</v>
      </c>
      <c r="B105" s="804"/>
      <c r="C105" s="804"/>
      <c r="D105" s="804"/>
      <c r="E105" s="805"/>
      <c r="F105" s="805"/>
    </row>
    <row r="106" spans="1:6" s="19" customFormat="1" ht="12.75" customHeight="1" x14ac:dyDescent="0.2">
      <c r="A106" s="732" t="s">
        <v>485</v>
      </c>
      <c r="B106" s="732"/>
      <c r="C106" s="732"/>
      <c r="D106" s="732"/>
      <c r="E106" s="732"/>
      <c r="F106" s="732"/>
    </row>
    <row r="107" spans="1:6" s="19" customFormat="1" ht="12.75" customHeight="1" x14ac:dyDescent="0.2">
      <c r="A107" s="312"/>
      <c r="B107" s="111" t="s">
        <v>23</v>
      </c>
      <c r="C107" s="111" t="s">
        <v>23</v>
      </c>
      <c r="D107" s="772" t="s">
        <v>24</v>
      </c>
      <c r="E107" s="772"/>
      <c r="F107" s="772"/>
    </row>
    <row r="108" spans="1:6" s="19" customFormat="1" ht="12.75" customHeight="1" x14ac:dyDescent="0.2">
      <c r="A108" s="313" t="s">
        <v>486</v>
      </c>
      <c r="B108" s="113" t="s">
        <v>27</v>
      </c>
      <c r="C108" s="113" t="s">
        <v>28</v>
      </c>
      <c r="D108" s="111" t="s">
        <v>29</v>
      </c>
      <c r="E108" s="111" t="s">
        <v>31</v>
      </c>
      <c r="F108" s="281" t="s">
        <v>30</v>
      </c>
    </row>
    <row r="109" spans="1:6" s="19" customFormat="1" ht="12.75" customHeight="1" x14ac:dyDescent="0.2">
      <c r="A109" s="314"/>
      <c r="B109" s="159"/>
      <c r="C109" s="184" t="s">
        <v>32</v>
      </c>
      <c r="D109" s="159"/>
      <c r="E109" s="184" t="s">
        <v>33</v>
      </c>
      <c r="F109" s="282" t="s">
        <v>396</v>
      </c>
    </row>
    <row r="110" spans="1:6" s="19" customFormat="1" ht="15.75" customHeight="1" x14ac:dyDescent="0.2">
      <c r="A110" s="302" t="s">
        <v>487</v>
      </c>
      <c r="B110" s="315">
        <f>+0.25*B54</f>
        <v>2285550</v>
      </c>
      <c r="C110" s="315">
        <f>+0.25*C54</f>
        <v>2285550</v>
      </c>
      <c r="D110" s="315">
        <f>+0.25*D54</f>
        <v>394646.02500000002</v>
      </c>
      <c r="E110" s="315">
        <f>+0.25*E54</f>
        <v>1124682.0525000002</v>
      </c>
      <c r="F110" s="299">
        <f>IF(C110="",0,IF(C110=0,0,E110/C110))</f>
        <v>0.4920837664894665</v>
      </c>
    </row>
    <row r="111" spans="1:6" s="19" customFormat="1" ht="12.75" customHeight="1" x14ac:dyDescent="0.2">
      <c r="A111" s="289"/>
      <c r="B111" s="111" t="s">
        <v>106</v>
      </c>
      <c r="C111" s="111" t="s">
        <v>106</v>
      </c>
      <c r="D111" s="692" t="s">
        <v>109</v>
      </c>
      <c r="E111" s="692"/>
      <c r="F111" s="692"/>
    </row>
    <row r="112" spans="1:6" s="19" customFormat="1" ht="12.75" customHeight="1" x14ac:dyDescent="0.2">
      <c r="A112" s="290" t="s">
        <v>488</v>
      </c>
      <c r="B112" s="113" t="s">
        <v>27</v>
      </c>
      <c r="C112" s="113" t="s">
        <v>28</v>
      </c>
      <c r="D112" s="111" t="s">
        <v>29</v>
      </c>
      <c r="E112" s="111" t="s">
        <v>31</v>
      </c>
      <c r="F112" s="281" t="s">
        <v>30</v>
      </c>
    </row>
    <row r="113" spans="1:6" s="19" customFormat="1" ht="12.75" customHeight="1" x14ac:dyDescent="0.2">
      <c r="A113" s="33"/>
      <c r="B113" s="159"/>
      <c r="C113" s="184" t="s">
        <v>112</v>
      </c>
      <c r="D113" s="159"/>
      <c r="E113" s="184" t="s">
        <v>113</v>
      </c>
      <c r="F113" s="282" t="s">
        <v>469</v>
      </c>
    </row>
    <row r="114" spans="1:6" s="19" customFormat="1" ht="12.75" customHeight="1" x14ac:dyDescent="0.2">
      <c r="A114" s="296" t="s">
        <v>489</v>
      </c>
      <c r="B114" s="316">
        <f>SUM(B115:B116)</f>
        <v>251300</v>
      </c>
      <c r="C114" s="316">
        <f>SUM(C115:C116)</f>
        <v>436195.5</v>
      </c>
      <c r="D114" s="316">
        <f>SUM(D115:D116)</f>
        <v>0</v>
      </c>
      <c r="E114" s="316">
        <f>SUM(E115:E116)</f>
        <v>10708.6</v>
      </c>
      <c r="F114" s="284">
        <f t="shared" ref="F114:F124" si="4">IF(C114="",0,IF(C114=0,0,E114/C114))</f>
        <v>2.4550001088961257E-2</v>
      </c>
    </row>
    <row r="115" spans="1:6" s="19" customFormat="1" ht="12.75" customHeight="1" x14ac:dyDescent="0.2">
      <c r="A115" s="283" t="s">
        <v>490</v>
      </c>
      <c r="B115" s="317"/>
      <c r="C115" s="317"/>
      <c r="D115" s="317"/>
      <c r="E115" s="317"/>
      <c r="F115" s="284">
        <f t="shared" si="4"/>
        <v>0</v>
      </c>
    </row>
    <row r="116" spans="1:6" s="19" customFormat="1" ht="12.75" customHeight="1" x14ac:dyDescent="0.2">
      <c r="A116" s="283" t="s">
        <v>491</v>
      </c>
      <c r="B116" s="317">
        <v>251300</v>
      </c>
      <c r="C116" s="317">
        <v>436195.5</v>
      </c>
      <c r="D116" s="317"/>
      <c r="E116" s="317">
        <v>10708.6</v>
      </c>
      <c r="F116" s="284">
        <f t="shared" si="4"/>
        <v>2.4550001088961257E-2</v>
      </c>
    </row>
    <row r="117" spans="1:6" s="19" customFormat="1" ht="12.75" customHeight="1" x14ac:dyDescent="0.2">
      <c r="A117" s="283" t="s">
        <v>492</v>
      </c>
      <c r="B117" s="194">
        <f>SUM(B118:B119)</f>
        <v>987300</v>
      </c>
      <c r="C117" s="194">
        <f>SUM(C118:C119)</f>
        <v>1443620.8</v>
      </c>
      <c r="D117" s="194">
        <f>SUM(D118:D119)</f>
        <v>0</v>
      </c>
      <c r="E117" s="194">
        <f>SUM(E118:E119)</f>
        <v>51155.37</v>
      </c>
      <c r="F117" s="284">
        <f t="shared" si="4"/>
        <v>3.5435461999439186E-2</v>
      </c>
    </row>
    <row r="118" spans="1:6" s="19" customFormat="1" ht="12.75" customHeight="1" x14ac:dyDescent="0.2">
      <c r="A118" s="283" t="s">
        <v>493</v>
      </c>
      <c r="B118" s="317"/>
      <c r="C118" s="317"/>
      <c r="D118" s="317"/>
      <c r="E118" s="317"/>
      <c r="F118" s="284">
        <f t="shared" si="4"/>
        <v>0</v>
      </c>
    </row>
    <row r="119" spans="1:6" s="19" customFormat="1" ht="12.75" customHeight="1" x14ac:dyDescent="0.2">
      <c r="A119" s="283" t="s">
        <v>494</v>
      </c>
      <c r="B119" s="317">
        <v>987300</v>
      </c>
      <c r="C119" s="317">
        <v>1443620.8</v>
      </c>
      <c r="D119" s="317"/>
      <c r="E119" s="317">
        <v>51155.37</v>
      </c>
      <c r="F119" s="284">
        <f t="shared" si="4"/>
        <v>3.5435461999439186E-2</v>
      </c>
    </row>
    <row r="120" spans="1:6" s="19" customFormat="1" ht="12.75" customHeight="1" x14ac:dyDescent="0.2">
      <c r="A120" s="283" t="s">
        <v>495</v>
      </c>
      <c r="B120" s="318">
        <v>213100</v>
      </c>
      <c r="C120" s="318">
        <v>213100</v>
      </c>
      <c r="D120" s="318"/>
      <c r="E120" s="318"/>
      <c r="F120" s="284">
        <f t="shared" si="4"/>
        <v>0</v>
      </c>
    </row>
    <row r="121" spans="1:6" s="19" customFormat="1" ht="12.75" customHeight="1" x14ac:dyDescent="0.2">
      <c r="A121" s="283" t="s">
        <v>496</v>
      </c>
      <c r="B121" s="318"/>
      <c r="C121" s="318"/>
      <c r="D121" s="318"/>
      <c r="E121" s="318"/>
      <c r="F121" s="284">
        <f t="shared" si="4"/>
        <v>0</v>
      </c>
    </row>
    <row r="122" spans="1:6" s="19" customFormat="1" ht="12.75" customHeight="1" x14ac:dyDescent="0.2">
      <c r="A122" s="283" t="s">
        <v>497</v>
      </c>
      <c r="B122" s="318"/>
      <c r="C122" s="318"/>
      <c r="D122" s="318"/>
      <c r="E122" s="318"/>
      <c r="F122" s="284">
        <f t="shared" si="4"/>
        <v>0</v>
      </c>
    </row>
    <row r="123" spans="1:6" s="19" customFormat="1" ht="12.75" customHeight="1" x14ac:dyDescent="0.2">
      <c r="A123" s="306" t="s">
        <v>498</v>
      </c>
      <c r="B123" s="318">
        <v>1143800</v>
      </c>
      <c r="C123" s="318">
        <v>1143800</v>
      </c>
      <c r="D123" s="318"/>
      <c r="E123" s="318">
        <v>37485.75</v>
      </c>
      <c r="F123" s="299">
        <f t="shared" si="4"/>
        <v>3.2772993530337469E-2</v>
      </c>
    </row>
    <row r="124" spans="1:6" s="19" customFormat="1" ht="12.75" customHeight="1" x14ac:dyDescent="0.2">
      <c r="A124" s="306" t="s">
        <v>499</v>
      </c>
      <c r="B124" s="319">
        <f>+B114+B117+B120+B121+B122+B123</f>
        <v>2595500</v>
      </c>
      <c r="C124" s="319">
        <f>+C114+C117+C120+C121+C122+C123</f>
        <v>3236716.3</v>
      </c>
      <c r="D124" s="319">
        <f>+D114+D117+D120+D121+D122+D123</f>
        <v>0</v>
      </c>
      <c r="E124" s="319">
        <f>+E114+E117+E120+E121+E122+E123</f>
        <v>99349.72</v>
      </c>
      <c r="F124" s="299">
        <f t="shared" si="4"/>
        <v>3.0694602427775337E-2</v>
      </c>
    </row>
    <row r="125" spans="1:6" s="19" customFormat="1" ht="12.75" customHeight="1" x14ac:dyDescent="0.2">
      <c r="A125" s="799"/>
      <c r="B125" s="799"/>
      <c r="C125" s="799"/>
      <c r="D125" s="799"/>
      <c r="E125" s="806"/>
      <c r="F125" s="806"/>
    </row>
    <row r="126" spans="1:6" s="19" customFormat="1" ht="12.75" customHeight="1" x14ac:dyDescent="0.2">
      <c r="A126" s="799" t="s">
        <v>500</v>
      </c>
      <c r="B126" s="799"/>
      <c r="C126" s="799"/>
      <c r="D126" s="799"/>
      <c r="E126" s="800" t="s">
        <v>266</v>
      </c>
      <c r="F126" s="800"/>
    </row>
    <row r="127" spans="1:6" s="19" customFormat="1" ht="12.75" customHeight="1" x14ac:dyDescent="0.2">
      <c r="A127" s="801"/>
      <c r="B127" s="801"/>
      <c r="C127" s="801"/>
      <c r="D127" s="801"/>
      <c r="E127" s="802"/>
      <c r="F127" s="802"/>
    </row>
    <row r="128" spans="1:6" s="19" customFormat="1" ht="12.75" customHeight="1" x14ac:dyDescent="0.2">
      <c r="A128" s="796" t="s">
        <v>501</v>
      </c>
      <c r="B128" s="796"/>
      <c r="C128" s="796"/>
      <c r="D128" s="796"/>
      <c r="E128" s="803">
        <f>+E85</f>
        <v>1297842.94</v>
      </c>
      <c r="F128" s="803"/>
    </row>
    <row r="129" spans="1:6" s="19" customFormat="1" ht="12.75" customHeight="1" x14ac:dyDescent="0.2">
      <c r="A129" s="796" t="s">
        <v>502</v>
      </c>
      <c r="B129" s="796"/>
      <c r="C129" s="796"/>
      <c r="D129" s="796"/>
      <c r="E129" s="797">
        <v>0</v>
      </c>
      <c r="F129" s="797"/>
    </row>
    <row r="130" spans="1:6" s="19" customFormat="1" ht="12.75" customHeight="1" x14ac:dyDescent="0.2">
      <c r="A130" s="796" t="s">
        <v>503</v>
      </c>
      <c r="B130" s="796"/>
      <c r="C130" s="796"/>
      <c r="D130" s="796"/>
      <c r="E130" s="715">
        <f>+E157</f>
        <v>0</v>
      </c>
      <c r="F130" s="715"/>
    </row>
    <row r="131" spans="1:6" s="19" customFormat="1" ht="12.75" customHeight="1" x14ac:dyDescent="0.2">
      <c r="A131" s="796" t="s">
        <v>504</v>
      </c>
      <c r="B131" s="796"/>
      <c r="C131" s="796"/>
      <c r="D131" s="796"/>
      <c r="E131" s="797"/>
      <c r="F131" s="797"/>
    </row>
    <row r="132" spans="1:6" s="19" customFormat="1" ht="12.75" customHeight="1" x14ac:dyDescent="0.2">
      <c r="A132" s="796" t="s">
        <v>505</v>
      </c>
      <c r="B132" s="796"/>
      <c r="C132" s="796"/>
      <c r="D132" s="796"/>
      <c r="E132" s="797"/>
      <c r="F132" s="797"/>
    </row>
    <row r="133" spans="1:6" s="19" customFormat="1" ht="26.85" customHeight="1" x14ac:dyDescent="0.2">
      <c r="A133" s="796" t="s">
        <v>506</v>
      </c>
      <c r="B133" s="796"/>
      <c r="C133" s="796"/>
      <c r="D133" s="796"/>
      <c r="E133" s="797"/>
      <c r="F133" s="797"/>
    </row>
    <row r="134" spans="1:6" s="19" customFormat="1" ht="27.4" customHeight="1" x14ac:dyDescent="0.2">
      <c r="A134" s="796" t="s">
        <v>507</v>
      </c>
      <c r="B134" s="796"/>
      <c r="C134" s="796"/>
      <c r="D134" s="796"/>
      <c r="E134" s="798">
        <f>+D150</f>
        <v>0</v>
      </c>
      <c r="F134" s="798"/>
    </row>
    <row r="135" spans="1:6" s="19" customFormat="1" ht="12.75" customHeight="1" x14ac:dyDescent="0.2">
      <c r="A135" s="793" t="s">
        <v>508</v>
      </c>
      <c r="B135" s="793"/>
      <c r="C135" s="793"/>
      <c r="D135" s="793"/>
      <c r="E135" s="794">
        <f>SUM(E128:E134)</f>
        <v>1297842.94</v>
      </c>
      <c r="F135" s="794"/>
    </row>
    <row r="136" spans="1:6" s="19" customFormat="1" ht="12.75" customHeight="1" x14ac:dyDescent="0.2">
      <c r="A136" s="793" t="s">
        <v>509</v>
      </c>
      <c r="B136" s="793"/>
      <c r="C136" s="793"/>
      <c r="D136" s="793"/>
      <c r="E136" s="794">
        <f>+E114+E117-E135</f>
        <v>-1235978.97</v>
      </c>
      <c r="F136" s="794"/>
    </row>
    <row r="137" spans="1:6" s="19" customFormat="1" ht="17.25" customHeight="1" x14ac:dyDescent="0.2">
      <c r="A137" s="793" t="s">
        <v>510</v>
      </c>
      <c r="B137" s="793"/>
      <c r="C137" s="793"/>
      <c r="D137" s="793"/>
      <c r="E137" s="795">
        <f>IF(E54="",0,IF(E54=0,0,E136/E54))</f>
        <v>-0.27473964025046088</v>
      </c>
      <c r="F137" s="795"/>
    </row>
    <row r="138" spans="1:6" s="19" customFormat="1" ht="12.75" customHeight="1" x14ac:dyDescent="0.2">
      <c r="A138" s="732" t="s">
        <v>511</v>
      </c>
      <c r="B138" s="732"/>
      <c r="C138" s="732"/>
      <c r="D138" s="732"/>
      <c r="E138" s="732"/>
      <c r="F138" s="732"/>
    </row>
    <row r="139" spans="1:6" s="19" customFormat="1" ht="12.75" customHeight="1" x14ac:dyDescent="0.2">
      <c r="A139" s="786" t="s">
        <v>512</v>
      </c>
      <c r="B139" s="111" t="s">
        <v>106</v>
      </c>
      <c r="C139" s="111" t="s">
        <v>106</v>
      </c>
      <c r="D139" s="692" t="s">
        <v>109</v>
      </c>
      <c r="E139" s="692"/>
      <c r="F139" s="692"/>
    </row>
    <row r="140" spans="1:6" s="19" customFormat="1" ht="12.75" customHeight="1" x14ac:dyDescent="0.2">
      <c r="A140" s="786"/>
      <c r="B140" s="113" t="s">
        <v>27</v>
      </c>
      <c r="C140" s="113" t="s">
        <v>28</v>
      </c>
      <c r="D140" s="111" t="s">
        <v>29</v>
      </c>
      <c r="E140" s="111" t="s">
        <v>31</v>
      </c>
      <c r="F140" s="281" t="s">
        <v>30</v>
      </c>
    </row>
    <row r="141" spans="1:6" s="19" customFormat="1" ht="12.75" customHeight="1" x14ac:dyDescent="0.2">
      <c r="A141" s="786"/>
      <c r="B141" s="159"/>
      <c r="C141" s="184" t="s">
        <v>112</v>
      </c>
      <c r="D141" s="159"/>
      <c r="E141" s="184" t="s">
        <v>113</v>
      </c>
      <c r="F141" s="282" t="s">
        <v>469</v>
      </c>
    </row>
    <row r="142" spans="1:6" s="19" customFormat="1" ht="25.5" customHeight="1" x14ac:dyDescent="0.2">
      <c r="A142" s="283" t="s">
        <v>513</v>
      </c>
      <c r="B142" s="197"/>
      <c r="C142" s="320"/>
      <c r="D142" s="197"/>
      <c r="E142" s="320"/>
      <c r="F142" s="284">
        <f>IF(C142="",0,IF(C142=0,0,E142/C142))</f>
        <v>0</v>
      </c>
    </row>
    <row r="143" spans="1:6" s="19" customFormat="1" ht="14.85" customHeight="1" x14ac:dyDescent="0.2">
      <c r="A143" s="283" t="s">
        <v>514</v>
      </c>
      <c r="B143" s="206" t="s">
        <v>515</v>
      </c>
      <c r="C143" s="197"/>
      <c r="D143" s="197"/>
      <c r="E143" s="197"/>
      <c r="F143" s="284">
        <f>IF(C143="",0,IF(C143=0,0,E143/C143))</f>
        <v>0</v>
      </c>
    </row>
    <row r="144" spans="1:6" s="19" customFormat="1" ht="12.75" customHeight="1" x14ac:dyDescent="0.2">
      <c r="A144" s="321" t="s">
        <v>516</v>
      </c>
      <c r="B144" s="238" t="s">
        <v>515</v>
      </c>
      <c r="C144" s="238"/>
      <c r="D144" s="238"/>
      <c r="E144" s="238"/>
      <c r="F144" s="322">
        <f>IF(C144="",0,IF(C144=0,0,E144/C144))</f>
        <v>0</v>
      </c>
    </row>
    <row r="145" spans="1:6" s="19" customFormat="1" ht="25.5" customHeight="1" x14ac:dyDescent="0.2">
      <c r="A145" s="306" t="s">
        <v>517</v>
      </c>
      <c r="B145" s="206" t="s">
        <v>515</v>
      </c>
      <c r="C145" s="197"/>
      <c r="D145" s="197"/>
      <c r="E145" s="197"/>
      <c r="F145" s="299">
        <f>IF(C145="",0,IF(C145=0,0,E145/C145))</f>
        <v>0</v>
      </c>
    </row>
    <row r="146" spans="1:6" s="19" customFormat="1" ht="25.5" customHeight="1" x14ac:dyDescent="0.2">
      <c r="A146" s="306" t="s">
        <v>518</v>
      </c>
      <c r="B146" s="300">
        <f>SUM(B142:B145)</f>
        <v>0</v>
      </c>
      <c r="C146" s="300">
        <f>SUM(C142:C145)</f>
        <v>0</v>
      </c>
      <c r="D146" s="300">
        <f>SUM(D142:D145)</f>
        <v>0</v>
      </c>
      <c r="E146" s="300">
        <f>SUM(E142:E145)</f>
        <v>0</v>
      </c>
      <c r="F146" s="299">
        <f>IF(C146="",0,IF(C146=0,0,E146/C146))</f>
        <v>0</v>
      </c>
    </row>
    <row r="147" spans="1:6" s="19" customFormat="1" ht="12.75" customHeight="1" x14ac:dyDescent="0.2">
      <c r="A147" s="787" t="s">
        <v>519</v>
      </c>
      <c r="B147" s="788" t="s">
        <v>515</v>
      </c>
      <c r="C147" s="788"/>
      <c r="D147" s="789"/>
      <c r="E147" s="789"/>
      <c r="F147" s="789"/>
    </row>
    <row r="148" spans="1:6" s="19" customFormat="1" ht="12.75" customHeight="1" x14ac:dyDescent="0.2">
      <c r="A148" s="787"/>
      <c r="B148" s="790" t="s">
        <v>520</v>
      </c>
      <c r="C148" s="790"/>
      <c r="D148" s="721" t="s">
        <v>521</v>
      </c>
      <c r="E148" s="721"/>
      <c r="F148" s="721"/>
    </row>
    <row r="149" spans="1:6" s="19" customFormat="1" ht="12.75" customHeight="1" x14ac:dyDescent="0.2">
      <c r="A149" s="787"/>
      <c r="B149" s="791" t="s">
        <v>515</v>
      </c>
      <c r="C149" s="791"/>
      <c r="D149" s="792"/>
      <c r="E149" s="792"/>
      <c r="F149" s="792"/>
    </row>
    <row r="150" spans="1:6" s="19" customFormat="1" ht="12.75" customHeight="1" x14ac:dyDescent="0.2">
      <c r="A150" s="19" t="s">
        <v>522</v>
      </c>
      <c r="B150" s="783" t="s">
        <v>515</v>
      </c>
      <c r="C150" s="783"/>
      <c r="D150" s="766"/>
      <c r="E150" s="766"/>
      <c r="F150" s="766"/>
    </row>
    <row r="151" spans="1:6" s="19" customFormat="1" ht="6.95" customHeight="1" x14ac:dyDescent="0.2">
      <c r="A151" s="323"/>
      <c r="B151" s="324"/>
      <c r="C151" s="324"/>
      <c r="D151" s="324"/>
      <c r="E151" s="324"/>
      <c r="F151" s="324"/>
    </row>
    <row r="152" spans="1:6" s="19" customFormat="1" ht="12.75" customHeight="1" x14ac:dyDescent="0.2">
      <c r="A152" s="784" t="s">
        <v>523</v>
      </c>
      <c r="B152" s="784"/>
      <c r="C152" s="784"/>
      <c r="D152" s="784"/>
      <c r="E152" s="692" t="s">
        <v>266</v>
      </c>
      <c r="F152" s="692"/>
    </row>
    <row r="153" spans="1:6" s="19" customFormat="1" ht="25.5" customHeight="1" x14ac:dyDescent="0.2">
      <c r="A153" s="784"/>
      <c r="B153" s="784"/>
      <c r="C153" s="784"/>
      <c r="D153" s="784"/>
      <c r="E153" s="325" t="s">
        <v>524</v>
      </c>
      <c r="F153" s="26" t="s">
        <v>525</v>
      </c>
    </row>
    <row r="154" spans="1:6" s="19" customFormat="1" ht="12.75" customHeight="1" x14ac:dyDescent="0.2">
      <c r="A154" s="296" t="s">
        <v>526</v>
      </c>
      <c r="B154" s="324"/>
      <c r="C154" s="324"/>
      <c r="D154" s="326"/>
      <c r="E154" s="327" t="s">
        <v>515</v>
      </c>
      <c r="F154" s="328"/>
    </row>
    <row r="155" spans="1:6" s="19" customFormat="1" ht="12.75" customHeight="1" x14ac:dyDescent="0.2">
      <c r="A155" s="283" t="s">
        <v>527</v>
      </c>
      <c r="B155" s="329"/>
      <c r="C155" s="329"/>
      <c r="D155" s="330"/>
      <c r="E155" s="237"/>
      <c r="F155" s="238">
        <v>2197588.58</v>
      </c>
    </row>
    <row r="156" spans="1:6" s="19" customFormat="1" ht="12.75" customHeight="1" x14ac:dyDescent="0.2">
      <c r="A156" s="283" t="s">
        <v>528</v>
      </c>
      <c r="B156" s="329"/>
      <c r="C156" s="329"/>
      <c r="D156" s="330"/>
      <c r="E156" s="237"/>
      <c r="F156" s="238"/>
    </row>
    <row r="157" spans="1:6" s="19" customFormat="1" ht="12.75" customHeight="1" x14ac:dyDescent="0.2">
      <c r="A157" s="283" t="s">
        <v>529</v>
      </c>
      <c r="B157" s="329"/>
      <c r="C157" s="329"/>
      <c r="D157" s="330"/>
      <c r="E157" s="237"/>
      <c r="F157" s="238">
        <v>1284.6099999999999</v>
      </c>
    </row>
    <row r="158" spans="1:6" s="19" customFormat="1" ht="12.75" customHeight="1" x14ac:dyDescent="0.2">
      <c r="A158" s="306" t="s">
        <v>530</v>
      </c>
      <c r="B158" s="331"/>
      <c r="C158" s="331"/>
      <c r="D158" s="301"/>
      <c r="E158" s="332"/>
      <c r="F158" s="332"/>
    </row>
    <row r="159" spans="1:6" s="19" customFormat="1" ht="12.75" customHeight="1" x14ac:dyDescent="0.2">
      <c r="A159" s="98" t="s">
        <v>139</v>
      </c>
      <c r="B159" s="209"/>
      <c r="C159" s="209"/>
      <c r="D159" s="209"/>
      <c r="E159" s="209"/>
      <c r="F159" s="209"/>
    </row>
    <row r="160" spans="1:6" s="19" customFormat="1" ht="15.75" customHeight="1" x14ac:dyDescent="0.2">
      <c r="A160" s="782" t="s">
        <v>531</v>
      </c>
      <c r="B160" s="782"/>
      <c r="C160" s="782"/>
      <c r="D160" s="782"/>
      <c r="E160" s="782"/>
      <c r="F160" s="782"/>
    </row>
    <row r="161" spans="1:6" s="19" customFormat="1" ht="29.65" customHeight="1" x14ac:dyDescent="0.2">
      <c r="A161" s="785" t="s">
        <v>532</v>
      </c>
      <c r="B161" s="785"/>
      <c r="C161" s="785"/>
      <c r="D161" s="785"/>
      <c r="E161" s="785"/>
      <c r="F161" s="785"/>
    </row>
    <row r="162" spans="1:6" s="19" customFormat="1" ht="15.75" customHeight="1" x14ac:dyDescent="0.2">
      <c r="A162" s="782" t="s">
        <v>533</v>
      </c>
      <c r="B162" s="782"/>
      <c r="C162" s="782"/>
      <c r="D162" s="782"/>
      <c r="E162" s="782"/>
      <c r="F162" s="782"/>
    </row>
    <row r="163" spans="1:6" s="19" customFormat="1" ht="15.75" customHeight="1" x14ac:dyDescent="0.2">
      <c r="A163" s="782" t="s">
        <v>534</v>
      </c>
      <c r="B163" s="782"/>
      <c r="C163" s="782"/>
      <c r="D163" s="782"/>
      <c r="E163" s="782"/>
      <c r="F163" s="782"/>
    </row>
    <row r="164" spans="1:6" s="19" customFormat="1" ht="15.75" customHeight="1" x14ac:dyDescent="0.2">
      <c r="A164" s="782" t="s">
        <v>535</v>
      </c>
      <c r="B164" s="782"/>
      <c r="C164" s="782"/>
      <c r="D164" s="782"/>
      <c r="E164" s="782"/>
      <c r="F164" s="782"/>
    </row>
  </sheetData>
  <sheetProtection password="DA51" sheet="1" selectLockedCells="1"/>
  <mergeCells count="75">
    <mergeCell ref="A1:F1"/>
    <mergeCell ref="A3:F3"/>
    <mergeCell ref="A4:F4"/>
    <mergeCell ref="A5:F5"/>
    <mergeCell ref="A6:F6"/>
    <mergeCell ref="A7:F7"/>
    <mergeCell ref="A9:F9"/>
    <mergeCell ref="D10:F10"/>
    <mergeCell ref="D55:F55"/>
    <mergeCell ref="A70:F70"/>
    <mergeCell ref="D71:F71"/>
    <mergeCell ref="A86:D86"/>
    <mergeCell ref="E86:F86"/>
    <mergeCell ref="A87:D87"/>
    <mergeCell ref="E87:F87"/>
    <mergeCell ref="D88:F88"/>
    <mergeCell ref="A98:E98"/>
    <mergeCell ref="A99:E99"/>
    <mergeCell ref="A100:E100"/>
    <mergeCell ref="A101:E101"/>
    <mergeCell ref="A102:E102"/>
    <mergeCell ref="A103:D103"/>
    <mergeCell ref="E103:F103"/>
    <mergeCell ref="A104:D104"/>
    <mergeCell ref="E104:F104"/>
    <mergeCell ref="A105:D105"/>
    <mergeCell ref="E105:F105"/>
    <mergeCell ref="A106:F106"/>
    <mergeCell ref="D107:F107"/>
    <mergeCell ref="D111:F111"/>
    <mergeCell ref="A125:D125"/>
    <mergeCell ref="E125:F125"/>
    <mergeCell ref="A126:D126"/>
    <mergeCell ref="E126:F126"/>
    <mergeCell ref="A127:D127"/>
    <mergeCell ref="E127:F127"/>
    <mergeCell ref="A128:D128"/>
    <mergeCell ref="E128:F128"/>
    <mergeCell ref="A129:D129"/>
    <mergeCell ref="E129:F129"/>
    <mergeCell ref="A130:D130"/>
    <mergeCell ref="E130:F130"/>
    <mergeCell ref="A131:D131"/>
    <mergeCell ref="E131:F131"/>
    <mergeCell ref="A132:D132"/>
    <mergeCell ref="E132:F132"/>
    <mergeCell ref="A133:D133"/>
    <mergeCell ref="E133:F133"/>
    <mergeCell ref="A134:D134"/>
    <mergeCell ref="E134:F134"/>
    <mergeCell ref="A135:D135"/>
    <mergeCell ref="E135:F135"/>
    <mergeCell ref="A136:D136"/>
    <mergeCell ref="E136:F136"/>
    <mergeCell ref="A137:D137"/>
    <mergeCell ref="E137:F137"/>
    <mergeCell ref="A138:F138"/>
    <mergeCell ref="A139:A141"/>
    <mergeCell ref="D139:F139"/>
    <mergeCell ref="A147:A149"/>
    <mergeCell ref="B147:C147"/>
    <mergeCell ref="D147:F147"/>
    <mergeCell ref="B148:C148"/>
    <mergeCell ref="D148:F148"/>
    <mergeCell ref="B149:C149"/>
    <mergeCell ref="D149:F149"/>
    <mergeCell ref="A162:F162"/>
    <mergeCell ref="A163:F163"/>
    <mergeCell ref="A164:F164"/>
    <mergeCell ref="B150:C150"/>
    <mergeCell ref="D150:F150"/>
    <mergeCell ref="A152:D153"/>
    <mergeCell ref="E152:F152"/>
    <mergeCell ref="A160:F160"/>
    <mergeCell ref="A161:F161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4" max="16383" man="1"/>
    <brk id="105" max="16383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17</vt:i4>
      </vt:variant>
    </vt:vector>
  </HeadingPairs>
  <TitlesOfParts>
    <vt:vector size="46" baseType="lpstr">
      <vt:lpstr>Informações Iniciais</vt:lpstr>
      <vt:lpstr>Anexo 1 - BO</vt:lpstr>
      <vt:lpstr>Anexo 2 - Função</vt:lpstr>
      <vt:lpstr>Anexo 3 - RCL</vt:lpstr>
      <vt:lpstr>Anexo 4 - RPPS</vt:lpstr>
      <vt:lpstr>Anexo 5 - Resultado Nominal</vt:lpstr>
      <vt:lpstr>Anexo 6 - Primário (E, DF, M)</vt:lpstr>
      <vt:lpstr>Anexo 7 - Restos a Pagar</vt:lpstr>
      <vt:lpstr>Anexo 8 - MDE - Municípios</vt:lpstr>
      <vt:lpstr>Anexo 8 - MDE (Consorciados)</vt:lpstr>
      <vt:lpstr>Anexo 9 - Op Crédito D Capital</vt:lpstr>
      <vt:lpstr>Anexo 10 - Projeção RPPS</vt:lpstr>
      <vt:lpstr>Anexo 11 - Alienação</vt:lpstr>
      <vt:lpstr>Anexo 12 - Saúde (Municípios)</vt:lpstr>
      <vt:lpstr>Anexo 12 - Saúde (Munic.)Ultimo</vt:lpstr>
      <vt:lpstr>Anexo 12 - Saúde (Consorciado)</vt:lpstr>
      <vt:lpstr>Anexo 12 - Saúde(Cons.)Ultimo</vt:lpstr>
      <vt:lpstr>Anexo 13 - Despesas PPP</vt:lpstr>
      <vt:lpstr>Anexo 14 - Simplificado</vt:lpstr>
      <vt:lpstr>__VBA__0</vt:lpstr>
      <vt:lpstr>__VBA__1</vt:lpstr>
      <vt:lpstr>__VBA__2</vt:lpstr>
      <vt:lpstr>__VBA__3</vt:lpstr>
      <vt:lpstr>__VBA__4</vt:lpstr>
      <vt:lpstr>__VBA__5</vt:lpstr>
      <vt:lpstr>__VBA__6</vt:lpstr>
      <vt:lpstr>__VBA__7</vt:lpstr>
      <vt:lpstr>__VBA__8</vt:lpstr>
      <vt:lpstr>__VBA__9</vt:lpstr>
      <vt:lpstr>'Anexo 1 - BO'!Area_de_impressao</vt:lpstr>
      <vt:lpstr>'Anexo 10 - Projeção RPPS'!Area_de_impressao</vt:lpstr>
      <vt:lpstr>'Anexo 11 - Alienação'!Area_de_impressao</vt:lpstr>
      <vt:lpstr>'Anexo 12 - Saúde (Munic.)Ultimo'!Area_de_impressao</vt:lpstr>
      <vt:lpstr>'Anexo 14 - Simplificado'!Area_de_impressao</vt:lpstr>
      <vt:lpstr>'Anexo 2 - Função'!Area_de_impressao</vt:lpstr>
      <vt:lpstr>'Anexo 3 - RCL'!Area_de_impressao</vt:lpstr>
      <vt:lpstr>'Anexo 4 - RPPS'!Area_de_impressao</vt:lpstr>
      <vt:lpstr>'Anexo 6 - Primário (E, DF, M)'!Area_de_impressao</vt:lpstr>
      <vt:lpstr>'Anexo 7 - Restos a Pagar'!Area_de_impressao</vt:lpstr>
      <vt:lpstr>'Anexo 8 - MDE - Municípios'!Area_de_impressao</vt:lpstr>
      <vt:lpstr>'Anexo 8 - MDE (Consorciados)'!Area_de_impressao</vt:lpstr>
      <vt:lpstr>'Anexo 9 - Op Crédito D Capital'!Area_de_impressao</vt:lpstr>
      <vt:lpstr>'Anexo 1 - BO'!Excel_BuiltIn_Print_Area</vt:lpstr>
      <vt:lpstr>'Anexo 10 - Projeção RPPS'!Excel_BuiltIn_Print_Area</vt:lpstr>
      <vt:lpstr>'Anexo 2 - Função'!Excel_BuiltIn_Print_Area</vt:lpstr>
      <vt:lpstr>'Anexo 8 - MDE (Consorciados)'!Excel_BuiltIn_Print_Area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2013-07-22T21:31:20Z</dcterms:created>
  <dcterms:modified xsi:type="dcterms:W3CDTF">2016-05-09T16:21:18Z</dcterms:modified>
</cp:coreProperties>
</file>