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Informações Iniciais" sheetId="1" r:id="rId1"/>
    <sheet name="Anexo 1 - Balanço Orçamentário" sheetId="2" r:id="rId2"/>
    <sheet name="Anexo 2 - Função e Subfunção" sheetId="3" r:id="rId3"/>
    <sheet name="Anexo 3 - RCL" sheetId="4" r:id="rId4"/>
    <sheet name="Anexo 4 - RPPS" sheetId="5" r:id="rId5"/>
    <sheet name="Anexo 5 - Resultado Nominal" sheetId="6" state="hidden" r:id="rId6"/>
    <sheet name="Anexo 6 - Primário Municípios" sheetId="7" r:id="rId7"/>
    <sheet name="Anexo 7 - RP Poder e Órgão" sheetId="8" r:id="rId8"/>
    <sheet name="Anexo 8 - MDE" sheetId="9" r:id="rId9"/>
    <sheet name="Anexo 8 - MDE (Consorciados)" sheetId="10" r:id="rId10"/>
    <sheet name="Anexo 9 - Op Crédito D Capital" sheetId="11" r:id="rId11"/>
    <sheet name="Anexo 10 - Projeção RPPS" sheetId="12" r:id="rId12"/>
    <sheet name="Anexo 11 - Alienação Ativos" sheetId="13" r:id="rId13"/>
    <sheet name="Anexo 12 - Saúde" sheetId="14" r:id="rId14"/>
    <sheet name="Anexo 12 - Saúde (Consorciado)" sheetId="15" r:id="rId15"/>
    <sheet name="Anexo 13 - Despesas PPP" sheetId="16" r:id="rId16"/>
    <sheet name="Anexo 14 - Simplificado" sheetId="17" r:id="rId17"/>
  </sheets>
  <definedNames>
    <definedName name="_xlnm.Print_Area" localSheetId="16">'Anexo 14 - Simplificado'!$A$3:$E$92</definedName>
    <definedName name="Cancela">NA()</definedName>
    <definedName name="Excel_BuiltIn__FilterDatabase" localSheetId="13">'Anexo 12 - Saúde'!$A$3:$G$7</definedName>
    <definedName name="fdsafs">NA()</definedName>
    <definedName name="fdsf">NA()</definedName>
    <definedName name="Ganhos_e_perdas_de_receita" localSheetId="6">NA()</definedName>
    <definedName name="Ganhos_e_Perdas_de_Receita_99" localSheetId="6">NA()</definedName>
    <definedName name="HTML_CodePage">1252</definedName>
    <definedName name="HTML_Description">""</definedName>
    <definedName name="HTML_Email">""</definedName>
    <definedName name="HTML_Header">"Tabela"</definedName>
    <definedName name="HTML_LastUpdate">"16/03/98"</definedName>
    <definedName name="HTML_LineAfter">FALSE</definedName>
    <definedName name="HTML_LineBefore">FALSE</definedName>
    <definedName name="HTML_Name">"Rede Integrada"</definedName>
    <definedName name="HTML_OBDlg2">TRUE</definedName>
    <definedName name="HTML_OBDlg4">TRUE</definedName>
    <definedName name="HTML_OS">0</definedName>
    <definedName name="HTML_PathFile">"C:\internetemp\balpep1.htm"</definedName>
    <definedName name="HTML_Title">"Balpep11"</definedName>
    <definedName name="Plan">NA()</definedName>
    <definedName name="Planilha">NA()</definedName>
    <definedName name="Planilha_1">NA()</definedName>
    <definedName name="Planilha_1ÁreaTotal" localSheetId="12">NA()</definedName>
    <definedName name="Planilha_1ÁreaTotal" localSheetId="13">NA()</definedName>
    <definedName name="Planilha_1ÁreaTotal" localSheetId="14">NA()</definedName>
    <definedName name="Planilha_1ÁreaTotal" localSheetId="4">NA()</definedName>
    <definedName name="Planilha_1ÁreaTotal" localSheetId="5">NA()</definedName>
    <definedName name="Planilha_1ÁreaTotal" localSheetId="6">NA()</definedName>
    <definedName name="Planilha_1ÁreaTotal" localSheetId="7">NA()</definedName>
    <definedName name="Planilha_1ÁreaTotal" localSheetId="8">NA()</definedName>
    <definedName name="Planilha_1ÁreaTotal" localSheetId="9">NA()</definedName>
    <definedName name="Planilha_1ÁreaTotal" localSheetId="10">NA()</definedName>
    <definedName name="Planilha_1ÁreaTotal">NA()</definedName>
    <definedName name="Planilha_1CabGráfico" localSheetId="12">NA()</definedName>
    <definedName name="Planilha_1CabGráfico" localSheetId="13">NA()</definedName>
    <definedName name="Planilha_1CabGráfico" localSheetId="14">NA()</definedName>
    <definedName name="Planilha_1CabGráfico" localSheetId="4">NA()</definedName>
    <definedName name="Planilha_1CabGráfico" localSheetId="5">NA()</definedName>
    <definedName name="Planilha_1CabGráfico" localSheetId="6">NA()</definedName>
    <definedName name="Planilha_1CabGráfico" localSheetId="7">NA()</definedName>
    <definedName name="Planilha_1CabGráfico" localSheetId="8">NA()</definedName>
    <definedName name="Planilha_1CabGráfico" localSheetId="9">NA()</definedName>
    <definedName name="Planilha_1CabGráfico" localSheetId="10">NA()</definedName>
    <definedName name="Planilha_1CabGráfico">NA()</definedName>
    <definedName name="Planilha_1TítCols" localSheetId="12">NA()</definedName>
    <definedName name="Planilha_1TítCols" localSheetId="13">NA()</definedName>
    <definedName name="Planilha_1TítCols" localSheetId="14">NA()</definedName>
    <definedName name="Planilha_1TítCols" localSheetId="4">NA()</definedName>
    <definedName name="Planilha_1TítCols" localSheetId="5">NA()</definedName>
    <definedName name="Planilha_1TítCols" localSheetId="6">NA()</definedName>
    <definedName name="Planilha_1TítCols" localSheetId="7">NA()</definedName>
    <definedName name="Planilha_1TítCols" localSheetId="8">NA()</definedName>
    <definedName name="Planilha_1TítCols" localSheetId="9">NA()</definedName>
    <definedName name="Planilha_1TítCols" localSheetId="10">NA()</definedName>
    <definedName name="Planilha_1TítCols">NA()</definedName>
    <definedName name="Planilha_1TítLins" localSheetId="12">NA()</definedName>
    <definedName name="Planilha_1TítLins" localSheetId="13">NA()</definedName>
    <definedName name="Planilha_1TítLins" localSheetId="14">NA()</definedName>
    <definedName name="Planilha_1TítLins" localSheetId="4">NA()</definedName>
    <definedName name="Planilha_1TítLins" localSheetId="5">NA()</definedName>
    <definedName name="Planilha_1TítLins" localSheetId="6">NA()</definedName>
    <definedName name="Planilha_1TítLins" localSheetId="7">NA()</definedName>
    <definedName name="Planilha_1TítLins" localSheetId="8">NA()</definedName>
    <definedName name="Planilha_1TítLins" localSheetId="9">NA()</definedName>
    <definedName name="Planilha_1TítLins" localSheetId="10">NA()</definedName>
    <definedName name="Planilha_1TítLins">NA()</definedName>
    <definedName name="Planilha_2ÁreaTotal" localSheetId="12">NA()</definedName>
    <definedName name="Planilha_2ÁreaTotal" localSheetId="13">NA()</definedName>
    <definedName name="Planilha_2ÁreaTotal" localSheetId="14">NA()</definedName>
    <definedName name="Planilha_2ÁreaTotal" localSheetId="5">NA()</definedName>
    <definedName name="Planilha_2ÁreaTotal" localSheetId="6">NA()</definedName>
    <definedName name="Planilha_2ÁreaTotal" localSheetId="7">NA()</definedName>
    <definedName name="Planilha_2ÁreaTotal" localSheetId="8">NA()</definedName>
    <definedName name="Planilha_2ÁreaTotal" localSheetId="9">NA()</definedName>
    <definedName name="Planilha_2ÁreaTotal">NA()</definedName>
    <definedName name="Planilha_2CabGráfico" localSheetId="13">NA()</definedName>
    <definedName name="Planilha_2CabGráfico" localSheetId="14">NA()</definedName>
    <definedName name="Planilha_2CabGráfico" localSheetId="5">NA()</definedName>
    <definedName name="Planilha_2CabGráfico" localSheetId="6">NA()</definedName>
    <definedName name="Planilha_2CabGráfico" localSheetId="7">NA()</definedName>
    <definedName name="Planilha_2CabGráfico" localSheetId="8">NA()</definedName>
    <definedName name="Planilha_2CabGráfico" localSheetId="9">NA()</definedName>
    <definedName name="Planilha_2CabGráfico">NA()</definedName>
    <definedName name="Planilha_2TítCols" localSheetId="12">NA()</definedName>
    <definedName name="Planilha_2TítCols" localSheetId="13">NA()</definedName>
    <definedName name="Planilha_2TítCols" localSheetId="14">NA()</definedName>
    <definedName name="Planilha_2TítCols" localSheetId="5">NA()</definedName>
    <definedName name="Planilha_2TítCols" localSheetId="6">NA()</definedName>
    <definedName name="Planilha_2TítCols" localSheetId="7">NA()</definedName>
    <definedName name="Planilha_2TítCols" localSheetId="8">NA()</definedName>
    <definedName name="Planilha_2TítCols" localSheetId="9">NA()</definedName>
    <definedName name="Planilha_2TítCols">NA()</definedName>
    <definedName name="Planilha_2TítLins" localSheetId="13">NA()</definedName>
    <definedName name="Planilha_2TítLins" localSheetId="14">NA()</definedName>
    <definedName name="Planilha_2TítLins" localSheetId="5">NA()</definedName>
    <definedName name="Planilha_2TítLins" localSheetId="6">NA()</definedName>
    <definedName name="Planilha_2TítLins" localSheetId="7">NA()</definedName>
    <definedName name="Planilha_2TítLins" localSheetId="8">NA()</definedName>
    <definedName name="Planilha_2TítLins" localSheetId="9">NA()</definedName>
    <definedName name="Planilha_2TítLins">NA()</definedName>
    <definedName name="Planilha_3ÁreaTotal" localSheetId="12">NA()</definedName>
    <definedName name="Planilha_3ÁreaTotal" localSheetId="13">NA()</definedName>
    <definedName name="Planilha_3ÁreaTotal" localSheetId="14">NA()</definedName>
    <definedName name="Planilha_3ÁreaTotal" localSheetId="5">NA()</definedName>
    <definedName name="Planilha_3ÁreaTotal" localSheetId="6">NA()</definedName>
    <definedName name="Planilha_3ÁreaTotal" localSheetId="7">NA()</definedName>
    <definedName name="Planilha_3ÁreaTotal" localSheetId="8">NA()</definedName>
    <definedName name="Planilha_3ÁreaTotal" localSheetId="9">NA()</definedName>
    <definedName name="Planilha_3ÁreaTotal">NA()</definedName>
    <definedName name="Planilha_3CabGráfico" localSheetId="13">NA()</definedName>
    <definedName name="Planilha_3CabGráfico" localSheetId="14">NA()</definedName>
    <definedName name="Planilha_3CabGráfico" localSheetId="5">NA()</definedName>
    <definedName name="Planilha_3CabGráfico" localSheetId="6">NA()</definedName>
    <definedName name="Planilha_3CabGráfico" localSheetId="7">NA()</definedName>
    <definedName name="Planilha_3CabGráfico" localSheetId="8">NA()</definedName>
    <definedName name="Planilha_3CabGráfico" localSheetId="9">NA()</definedName>
    <definedName name="Planilha_3CabGráfico">NA()</definedName>
    <definedName name="Planilha_3TítCols" localSheetId="12">NA()</definedName>
    <definedName name="Planilha_3TítCols" localSheetId="13">NA()</definedName>
    <definedName name="Planilha_3TítCols" localSheetId="14">NA()</definedName>
    <definedName name="Planilha_3TítCols" localSheetId="5">NA()</definedName>
    <definedName name="Planilha_3TítCols" localSheetId="6">NA()</definedName>
    <definedName name="Planilha_3TítCols" localSheetId="7">NA()</definedName>
    <definedName name="Planilha_3TítCols" localSheetId="8">NA()</definedName>
    <definedName name="Planilha_3TítCols" localSheetId="9">NA()</definedName>
    <definedName name="Planilha_3TítCols">NA()</definedName>
    <definedName name="Planilha_3TítLins" localSheetId="13">NA()</definedName>
    <definedName name="Planilha_3TítLins" localSheetId="14">NA()</definedName>
    <definedName name="Planilha_3TítLins" localSheetId="5">NA()</definedName>
    <definedName name="Planilha_3TítLins" localSheetId="6">NA()</definedName>
    <definedName name="Planilha_3TítLins" localSheetId="7">NA()</definedName>
    <definedName name="Planilha_3TítLins" localSheetId="8">NA()</definedName>
    <definedName name="Planilha_3TítLins" localSheetId="9">NA()</definedName>
    <definedName name="Planilha_3TítLins">NA()</definedName>
    <definedName name="Planilha_4ÁreaTotal" localSheetId="12">NA()</definedName>
    <definedName name="Planilha_4ÁreaTotal" localSheetId="13">NA()</definedName>
    <definedName name="Planilha_4ÁreaTotal" localSheetId="14">NA()</definedName>
    <definedName name="Planilha_4ÁreaTotal" localSheetId="5">NA()</definedName>
    <definedName name="Planilha_4ÁreaTotal" localSheetId="6">NA()</definedName>
    <definedName name="Planilha_4ÁreaTotal" localSheetId="7">NA()</definedName>
    <definedName name="Planilha_4ÁreaTotal" localSheetId="8">NA()</definedName>
    <definedName name="Planilha_4ÁreaTotal" localSheetId="9">NA()</definedName>
    <definedName name="Planilha_4ÁreaTotal">NA()</definedName>
    <definedName name="Planilha_4TítCols" localSheetId="12">NA()</definedName>
    <definedName name="Planilha_4TítCols" localSheetId="13">NA()</definedName>
    <definedName name="Planilha_4TítCols" localSheetId="14">NA()</definedName>
    <definedName name="Planilha_4TítCols" localSheetId="5">NA()</definedName>
    <definedName name="Planilha_4TítCols" localSheetId="6">NA()</definedName>
    <definedName name="Planilha_4TítCols" localSheetId="7">NA()</definedName>
    <definedName name="Planilha_4TítCols" localSheetId="8">NA()</definedName>
    <definedName name="Planilha_4TítCols" localSheetId="9">NA()</definedName>
    <definedName name="Planilha_4TítCols">NA()</definedName>
    <definedName name="Planilha_Educação" localSheetId="12">NA()</definedName>
    <definedName name="Planilha_Educação">NA()</definedName>
    <definedName name="Planilha1">NA()</definedName>
    <definedName name="Planilhas">NA()</definedName>
    <definedName name="Print_Area" localSheetId="1">'Anexo 1 - Balanço Orçamentário'!$A$1:$L$204</definedName>
    <definedName name="Print_Area" localSheetId="11">'Anexo 10 - Projeção RPPS'!$A$1:$J$92</definedName>
    <definedName name="Print_Area" localSheetId="12">'Anexo 11 - Alienação Ativos'!$A$1:$H$32</definedName>
    <definedName name="Print_Area" localSheetId="13">'Anexo 12 - Saúde'!$A$1:$H$128</definedName>
    <definedName name="Print_Area" localSheetId="14">'Anexo 12 - Saúde (Consorciado)'!$A$1:$H$38</definedName>
    <definedName name="Print_Area" localSheetId="15">'Anexo 13 - Despesas PPP'!$A$1:$L$38</definedName>
    <definedName name="Print_Area" localSheetId="16">'Anexo 14 - Simplificado'!$A$1:$E$92</definedName>
    <definedName name="Print_Area" localSheetId="2">'Anexo 2 - Função e Subfunção'!$A$1:$L$181</definedName>
    <definedName name="Print_Area" localSheetId="3">'Anexo 3 - RCL'!$A$1:$O$33</definedName>
    <definedName name="Print_Area" localSheetId="4">'Anexo 4 - RPPS'!$A$1:$K$154</definedName>
    <definedName name="Print_Area" localSheetId="5">'Anexo 5 - Resultado Nominal'!$A$1:$G$32</definedName>
    <definedName name="Print_Area" localSheetId="6">'Anexo 6 - Primário Municípios'!$A$1:$H$8</definedName>
    <definedName name="Print_Area" localSheetId="7">'Anexo 7 - RP Poder e Órgão'!$A$1:$M$22</definedName>
    <definedName name="Print_Area" localSheetId="8">'Anexo 8 - MDE'!$A$1:$H$169</definedName>
    <definedName name="Print_Area" localSheetId="9">'Anexo 8 - MDE (Consorciados)'!$A$1:$G$37</definedName>
    <definedName name="Print_Area" localSheetId="10">'Anexo 9 - Op Crédito D Capital'!$A$1:$J$29</definedName>
    <definedName name="Print_Area" localSheetId="0">'Informações Iniciais'!$A$1:$B$22</definedName>
    <definedName name="rgps">NA()</definedName>
    <definedName name="RGPS1">NA()</definedName>
    <definedName name="RGPS2">NA()</definedName>
    <definedName name="Tabela_1___Déficit_da_Previdência_Social__RGPS" localSheetId="6">NA()</definedName>
    <definedName name="Tabela_10___Resultado_Primário_do_Governo_Central_em_1999" localSheetId="6">NA()</definedName>
    <definedName name="Tabela_2___Contribuições_Previdenciárias" localSheetId="6">NA()</definedName>
    <definedName name="Tabela_3___Benefícios__previsto_x_realizado" localSheetId="6">NA()</definedName>
    <definedName name="Tabela_4___Receitas_Administradas_pela_SRF__previsto_x_realizado" localSheetId="6">NA()</definedName>
    <definedName name="Tabela_5___Receitas_Administradas_em_Agosto" localSheetId="6">NA()</definedName>
    <definedName name="Tabela_6___Receitas_Diretamente_Arrecadadas" localSheetId="6">NA()</definedName>
    <definedName name="Tabela_7___Déficit_da_Previdência_Social_em_1999" localSheetId="6">NA()</definedName>
    <definedName name="Tabela_8___Receitas_Administradas__revisão_da_previsão" localSheetId="6">NA()</definedName>
    <definedName name="Tabela_9___Resultado_Primário_de_1999" localSheetId="6">NA()</definedName>
    <definedName name="xxx">NA()</definedName>
  </definedNames>
  <calcPr calcId="145621"/>
</workbook>
</file>

<file path=xl/calcChain.xml><?xml version="1.0" encoding="utf-8"?>
<calcChain xmlns="http://schemas.openxmlformats.org/spreadsheetml/2006/main">
  <c r="A3" i="2" l="1"/>
  <c r="A7" i="2"/>
  <c r="B15" i="2"/>
  <c r="D15" i="2"/>
  <c r="F15" i="2"/>
  <c r="I15" i="2"/>
  <c r="K15" i="2"/>
  <c r="H16" i="2"/>
  <c r="K16" i="2"/>
  <c r="L16" i="2"/>
  <c r="H17" i="2"/>
  <c r="K17" i="2"/>
  <c r="L17" i="2"/>
  <c r="H18" i="2"/>
  <c r="K18" i="2"/>
  <c r="L18" i="2"/>
  <c r="B19" i="2"/>
  <c r="D19" i="2"/>
  <c r="L19" i="2"/>
  <c r="F19" i="2"/>
  <c r="H19" i="2"/>
  <c r="I19" i="2"/>
  <c r="K19" i="2"/>
  <c r="H20" i="2"/>
  <c r="K20" i="2"/>
  <c r="L20" i="2"/>
  <c r="H21" i="2"/>
  <c r="K21" i="2"/>
  <c r="L21" i="2"/>
  <c r="K22" i="2"/>
  <c r="L22" i="2"/>
  <c r="H23" i="2"/>
  <c r="K23" i="2"/>
  <c r="L23" i="2"/>
  <c r="B24" i="2"/>
  <c r="D24" i="2"/>
  <c r="F24" i="2"/>
  <c r="I24" i="2"/>
  <c r="K24" i="2"/>
  <c r="H25" i="2"/>
  <c r="K25" i="2"/>
  <c r="L25" i="2"/>
  <c r="H26" i="2"/>
  <c r="K26" i="2"/>
  <c r="L26" i="2"/>
  <c r="H27" i="2"/>
  <c r="K27" i="2"/>
  <c r="L27" i="2"/>
  <c r="H28" i="2"/>
  <c r="K28" i="2"/>
  <c r="L28" i="2"/>
  <c r="H29" i="2"/>
  <c r="K29" i="2"/>
  <c r="L29" i="2"/>
  <c r="H30" i="2"/>
  <c r="K30" i="2"/>
  <c r="L30" i="2"/>
  <c r="H31" i="2"/>
  <c r="K31" i="2"/>
  <c r="L31" i="2"/>
  <c r="K32" i="2"/>
  <c r="L32" i="2"/>
  <c r="K33" i="2"/>
  <c r="L33" i="2"/>
  <c r="B34" i="2"/>
  <c r="D34" i="2"/>
  <c r="K34" i="2"/>
  <c r="F34" i="2"/>
  <c r="H34" i="2"/>
  <c r="K35" i="2"/>
  <c r="L35" i="2"/>
  <c r="K36" i="2"/>
  <c r="L36" i="2"/>
  <c r="K37" i="2"/>
  <c r="L37" i="2"/>
  <c r="K38" i="2"/>
  <c r="L38" i="2"/>
  <c r="K39" i="2"/>
  <c r="L39" i="2"/>
  <c r="B40" i="2"/>
  <c r="D40" i="2"/>
  <c r="F40" i="2"/>
  <c r="I40" i="2"/>
  <c r="K40" i="2"/>
  <c r="H41" i="2"/>
  <c r="K41" i="2"/>
  <c r="L41" i="2"/>
  <c r="H42" i="2"/>
  <c r="K42" i="2"/>
  <c r="L42" i="2"/>
  <c r="H43" i="2"/>
  <c r="K43" i="2"/>
  <c r="L43" i="2"/>
  <c r="H44" i="2"/>
  <c r="K44" i="2"/>
  <c r="L44" i="2"/>
  <c r="H45" i="2"/>
  <c r="K45" i="2"/>
  <c r="L45" i="2"/>
  <c r="K46" i="2"/>
  <c r="L46" i="2"/>
  <c r="K47" i="2"/>
  <c r="L47" i="2"/>
  <c r="H48" i="2"/>
  <c r="K48" i="2"/>
  <c r="L48" i="2"/>
  <c r="B49" i="2"/>
  <c r="D49" i="2"/>
  <c r="L49" i="2"/>
  <c r="F49" i="2"/>
  <c r="F14" i="2"/>
  <c r="H49" i="2"/>
  <c r="I49" i="2"/>
  <c r="I14" i="2"/>
  <c r="K49" i="2"/>
  <c r="H50" i="2"/>
  <c r="K50" i="2"/>
  <c r="L50" i="2"/>
  <c r="H51" i="2"/>
  <c r="K51" i="2"/>
  <c r="L51" i="2"/>
  <c r="H52" i="2"/>
  <c r="K52" i="2"/>
  <c r="L52" i="2"/>
  <c r="H53" i="2"/>
  <c r="K53" i="2"/>
  <c r="L53" i="2"/>
  <c r="B55" i="2"/>
  <c r="D55" i="2"/>
  <c r="F55" i="2"/>
  <c r="H55" i="2"/>
  <c r="I55" i="2"/>
  <c r="K55" i="2"/>
  <c r="L55" i="2"/>
  <c r="H56" i="2"/>
  <c r="K56" i="2"/>
  <c r="L56" i="2"/>
  <c r="H57" i="2"/>
  <c r="K57" i="2"/>
  <c r="L57" i="2"/>
  <c r="B58" i="2"/>
  <c r="D58" i="2"/>
  <c r="L58" i="2"/>
  <c r="F58" i="2"/>
  <c r="H58" i="2"/>
  <c r="I58" i="2"/>
  <c r="K58" i="2"/>
  <c r="H59" i="2"/>
  <c r="K59" i="2"/>
  <c r="L59" i="2"/>
  <c r="L60" i="2"/>
  <c r="H61" i="2"/>
  <c r="K61" i="2"/>
  <c r="L61" i="2"/>
  <c r="H62" i="2"/>
  <c r="K62" i="2"/>
  <c r="L62" i="2"/>
  <c r="B63" i="2"/>
  <c r="D63" i="2"/>
  <c r="L63" i="2"/>
  <c r="F63" i="2"/>
  <c r="H63" i="2"/>
  <c r="I63" i="2"/>
  <c r="K63" i="2"/>
  <c r="H64" i="2"/>
  <c r="K64" i="2"/>
  <c r="L64" i="2"/>
  <c r="K65" i="2"/>
  <c r="L65" i="2"/>
  <c r="K66" i="2"/>
  <c r="L66" i="2"/>
  <c r="H67" i="2"/>
  <c r="K67" i="2"/>
  <c r="L67" i="2"/>
  <c r="H68" i="2"/>
  <c r="K68" i="2"/>
  <c r="L68" i="2"/>
  <c r="H69" i="2"/>
  <c r="K69" i="2"/>
  <c r="L69" i="2"/>
  <c r="H70" i="2"/>
  <c r="K70" i="2"/>
  <c r="L70" i="2"/>
  <c r="H71" i="2"/>
  <c r="K71" i="2"/>
  <c r="L71" i="2"/>
  <c r="B72" i="2"/>
  <c r="D72" i="2"/>
  <c r="F72" i="2"/>
  <c r="H72" i="2"/>
  <c r="I72" i="2"/>
  <c r="K72" i="2"/>
  <c r="H73" i="2"/>
  <c r="K73" i="2"/>
  <c r="L73" i="2"/>
  <c r="H74" i="2"/>
  <c r="K74" i="2"/>
  <c r="L74" i="2"/>
  <c r="H75" i="2"/>
  <c r="K75" i="2"/>
  <c r="L75" i="2"/>
  <c r="H76" i="2"/>
  <c r="K76" i="2"/>
  <c r="L76" i="2"/>
  <c r="B80" i="2"/>
  <c r="D80" i="2"/>
  <c r="F80" i="2"/>
  <c r="H80" i="2"/>
  <c r="I80" i="2"/>
  <c r="K80" i="2"/>
  <c r="H81" i="2"/>
  <c r="K81" i="2"/>
  <c r="L81" i="2"/>
  <c r="H82" i="2"/>
  <c r="K82" i="2"/>
  <c r="L82" i="2"/>
  <c r="B83" i="2"/>
  <c r="B79" i="2"/>
  <c r="D83" i="2"/>
  <c r="F83" i="2"/>
  <c r="F79" i="2"/>
  <c r="H83" i="2"/>
  <c r="I83" i="2"/>
  <c r="I79" i="2"/>
  <c r="K83" i="2"/>
  <c r="L83" i="2"/>
  <c r="H84" i="2"/>
  <c r="K84" i="2"/>
  <c r="L84" i="2"/>
  <c r="H85" i="2"/>
  <c r="K85" i="2"/>
  <c r="L85" i="2"/>
  <c r="K98" i="2"/>
  <c r="B99" i="2"/>
  <c r="C99" i="2"/>
  <c r="D99" i="2"/>
  <c r="E99" i="2"/>
  <c r="G99" i="2"/>
  <c r="H99" i="2"/>
  <c r="J99" i="2"/>
  <c r="J98" i="2"/>
  <c r="K99" i="2"/>
  <c r="F100" i="2"/>
  <c r="I100" i="2"/>
  <c r="F101" i="2"/>
  <c r="I101" i="2"/>
  <c r="F102" i="2"/>
  <c r="I102" i="2"/>
  <c r="B103" i="2"/>
  <c r="C103" i="2"/>
  <c r="D103" i="2"/>
  <c r="E103" i="2"/>
  <c r="G103" i="2"/>
  <c r="H103" i="2"/>
  <c r="I103" i="2"/>
  <c r="J103" i="2"/>
  <c r="K103" i="2"/>
  <c r="F104" i="2"/>
  <c r="I104" i="2"/>
  <c r="F105" i="2"/>
  <c r="I105" i="2"/>
  <c r="F106" i="2"/>
  <c r="I106" i="2"/>
  <c r="F107" i="2"/>
  <c r="I107" i="2"/>
  <c r="B110" i="2"/>
  <c r="C110" i="2"/>
  <c r="D110" i="2"/>
  <c r="E110" i="2"/>
  <c r="G110" i="2"/>
  <c r="H110" i="2"/>
  <c r="K110" i="2"/>
  <c r="B111" i="2"/>
  <c r="C111" i="2"/>
  <c r="D111" i="2"/>
  <c r="E111" i="2"/>
  <c r="G111" i="2"/>
  <c r="H111" i="2"/>
  <c r="I111" i="2"/>
  <c r="I110" i="2"/>
  <c r="J111" i="2"/>
  <c r="J110" i="2"/>
  <c r="K111" i="2"/>
  <c r="F112" i="2"/>
  <c r="F111" i="2"/>
  <c r="F110" i="2"/>
  <c r="I112" i="2"/>
  <c r="F113" i="2"/>
  <c r="I113" i="2"/>
  <c r="B114" i="2"/>
  <c r="C114" i="2"/>
  <c r="D114" i="2"/>
  <c r="E114" i="2"/>
  <c r="F114" i="2"/>
  <c r="G114" i="2"/>
  <c r="H114" i="2"/>
  <c r="I114" i="2"/>
  <c r="J114" i="2"/>
  <c r="K114" i="2"/>
  <c r="F115" i="2"/>
  <c r="I115" i="2"/>
  <c r="F116" i="2"/>
  <c r="I116" i="2"/>
  <c r="F120" i="2"/>
  <c r="I120" i="2"/>
  <c r="B129" i="2"/>
  <c r="D129" i="2"/>
  <c r="F129" i="2"/>
  <c r="H129" i="2"/>
  <c r="I129" i="2"/>
  <c r="K129" i="2"/>
  <c r="L129" i="2"/>
  <c r="H130" i="2"/>
  <c r="K130" i="2"/>
  <c r="L130" i="2"/>
  <c r="H131" i="2"/>
  <c r="K131" i="2"/>
  <c r="L131" i="2"/>
  <c r="H132" i="2"/>
  <c r="K132" i="2"/>
  <c r="L132" i="2"/>
  <c r="B133" i="2"/>
  <c r="D133" i="2"/>
  <c r="F133" i="2"/>
  <c r="H133" i="2"/>
  <c r="I133" i="2"/>
  <c r="K133" i="2"/>
  <c r="L133" i="2"/>
  <c r="H134" i="2"/>
  <c r="K134" i="2"/>
  <c r="L134" i="2"/>
  <c r="H135" i="2"/>
  <c r="K135" i="2"/>
  <c r="L135" i="2"/>
  <c r="H136" i="2"/>
  <c r="L136" i="2"/>
  <c r="H137" i="2"/>
  <c r="K137" i="2"/>
  <c r="L137" i="2"/>
  <c r="B138" i="2"/>
  <c r="D138" i="2"/>
  <c r="F138" i="2"/>
  <c r="H138" i="2"/>
  <c r="I138" i="2"/>
  <c r="K138" i="2"/>
  <c r="L138" i="2"/>
  <c r="H139" i="2"/>
  <c r="K139" i="2"/>
  <c r="L139" i="2"/>
  <c r="H140" i="2"/>
  <c r="K140" i="2"/>
  <c r="L140" i="2"/>
  <c r="H141" i="2"/>
  <c r="K141" i="2"/>
  <c r="L141" i="2"/>
  <c r="H142" i="2"/>
  <c r="K142" i="2"/>
  <c r="L142" i="2"/>
  <c r="H143" i="2"/>
  <c r="K143" i="2"/>
  <c r="L143" i="2"/>
  <c r="H144" i="2"/>
  <c r="K144" i="2"/>
  <c r="L144" i="2"/>
  <c r="H145" i="2"/>
  <c r="L145" i="2"/>
  <c r="H146" i="2"/>
  <c r="K146" i="2"/>
  <c r="L146" i="2"/>
  <c r="H147" i="2"/>
  <c r="L147" i="2"/>
  <c r="H148" i="2"/>
  <c r="L148" i="2"/>
  <c r="B149" i="2"/>
  <c r="C149" i="2"/>
  <c r="D149" i="2"/>
  <c r="L149" i="2"/>
  <c r="F149" i="2"/>
  <c r="H149" i="2"/>
  <c r="I149" i="2"/>
  <c r="K149" i="2"/>
  <c r="H150" i="2"/>
  <c r="L150" i="2"/>
  <c r="H151" i="2"/>
  <c r="L151" i="2"/>
  <c r="H152" i="2"/>
  <c r="L152" i="2"/>
  <c r="H153" i="2"/>
  <c r="L153" i="2"/>
  <c r="H154" i="2"/>
  <c r="L154" i="2"/>
  <c r="B155" i="2"/>
  <c r="D155" i="2"/>
  <c r="F155" i="2"/>
  <c r="H155" i="2"/>
  <c r="I155" i="2"/>
  <c r="K155" i="2"/>
  <c r="L155" i="2"/>
  <c r="H156" i="2"/>
  <c r="K156" i="2"/>
  <c r="L156" i="2"/>
  <c r="H157" i="2"/>
  <c r="K157" i="2"/>
  <c r="L157" i="2"/>
  <c r="H158" i="2"/>
  <c r="K158" i="2"/>
  <c r="L158" i="2"/>
  <c r="H159" i="2"/>
  <c r="K159" i="2"/>
  <c r="L159" i="2"/>
  <c r="H160" i="2"/>
  <c r="L160" i="2"/>
  <c r="H161" i="2"/>
  <c r="L161" i="2"/>
  <c r="H162" i="2"/>
  <c r="K162" i="2"/>
  <c r="L162" i="2"/>
  <c r="H163" i="2"/>
  <c r="K163" i="2"/>
  <c r="L163" i="2"/>
  <c r="B164" i="2"/>
  <c r="D164" i="2"/>
  <c r="L164" i="2"/>
  <c r="F164" i="2"/>
  <c r="H164" i="2"/>
  <c r="I164" i="2"/>
  <c r="K164" i="2"/>
  <c r="H165" i="2"/>
  <c r="K165" i="2"/>
  <c r="L165" i="2"/>
  <c r="H166" i="2"/>
  <c r="K166" i="2"/>
  <c r="L166" i="2"/>
  <c r="H167" i="2"/>
  <c r="K167" i="2"/>
  <c r="L167" i="2"/>
  <c r="H168" i="2"/>
  <c r="K168" i="2"/>
  <c r="L168" i="2"/>
  <c r="B170" i="2"/>
  <c r="D170" i="2"/>
  <c r="F170" i="2"/>
  <c r="H170" i="2"/>
  <c r="I170" i="2"/>
  <c r="K170" i="2"/>
  <c r="H171" i="2"/>
  <c r="K171" i="2"/>
  <c r="L171" i="2"/>
  <c r="H172" i="2"/>
  <c r="K172" i="2"/>
  <c r="L172" i="2"/>
  <c r="B173" i="2"/>
  <c r="B169" i="2"/>
  <c r="D173" i="2"/>
  <c r="F173" i="2"/>
  <c r="F169" i="2"/>
  <c r="H173" i="2"/>
  <c r="I173" i="2"/>
  <c r="I169" i="2"/>
  <c r="K173" i="2"/>
  <c r="L173" i="2"/>
  <c r="H174" i="2"/>
  <c r="K174" i="2"/>
  <c r="L174" i="2"/>
  <c r="H175" i="2"/>
  <c r="L175" i="2"/>
  <c r="H176" i="2"/>
  <c r="K176" i="2"/>
  <c r="L176" i="2"/>
  <c r="H177" i="2"/>
  <c r="K177" i="2"/>
  <c r="L177" i="2"/>
  <c r="B178" i="2"/>
  <c r="D178" i="2"/>
  <c r="F178" i="2"/>
  <c r="H178" i="2"/>
  <c r="I178" i="2"/>
  <c r="K178" i="2"/>
  <c r="L178" i="2"/>
  <c r="H179" i="2"/>
  <c r="K179" i="2"/>
  <c r="L179" i="2"/>
  <c r="H180" i="2"/>
  <c r="K180" i="2"/>
  <c r="L180" i="2"/>
  <c r="H181" i="2"/>
  <c r="K181" i="2"/>
  <c r="L181" i="2"/>
  <c r="H182" i="2"/>
  <c r="K182" i="2"/>
  <c r="L182" i="2"/>
  <c r="H183" i="2"/>
  <c r="K183" i="2"/>
  <c r="L183" i="2"/>
  <c r="H184" i="2"/>
  <c r="K184" i="2"/>
  <c r="L184" i="2"/>
  <c r="H185" i="2"/>
  <c r="H186" i="2"/>
  <c r="K186" i="2"/>
  <c r="L186" i="2"/>
  <c r="B187" i="2"/>
  <c r="D187" i="2"/>
  <c r="L187" i="2"/>
  <c r="F187" i="2"/>
  <c r="H187" i="2"/>
  <c r="I187" i="2"/>
  <c r="K187" i="2"/>
  <c r="H188" i="2"/>
  <c r="K188" i="2"/>
  <c r="L188" i="2"/>
  <c r="H189" i="2"/>
  <c r="K189" i="2"/>
  <c r="L189" i="2"/>
  <c r="H190" i="2"/>
  <c r="K190" i="2"/>
  <c r="L190" i="2"/>
  <c r="H191" i="2"/>
  <c r="K191" i="2"/>
  <c r="L191" i="2"/>
  <c r="B196" i="2"/>
  <c r="B195" i="2"/>
  <c r="B108" i="2"/>
  <c r="C196" i="2"/>
  <c r="C195" i="2"/>
  <c r="D196" i="2"/>
  <c r="D195" i="2"/>
  <c r="D108" i="2"/>
  <c r="E196" i="2"/>
  <c r="E195" i="2"/>
  <c r="E108" i="2"/>
  <c r="F196" i="2"/>
  <c r="G196" i="2"/>
  <c r="G195" i="2"/>
  <c r="G108" i="2"/>
  <c r="H196" i="2"/>
  <c r="I196" i="2"/>
  <c r="J196" i="2"/>
  <c r="J195" i="2"/>
  <c r="J108" i="2"/>
  <c r="K196" i="2"/>
  <c r="K195" i="2"/>
  <c r="K108" i="2"/>
  <c r="K109" i="2"/>
  <c r="K117" i="2"/>
  <c r="F197" i="2"/>
  <c r="I197" i="2"/>
  <c r="F198" i="2"/>
  <c r="I198" i="2"/>
  <c r="F199" i="2"/>
  <c r="I199" i="2"/>
  <c r="B200" i="2"/>
  <c r="C200" i="2"/>
  <c r="D200" i="2"/>
  <c r="E200" i="2"/>
  <c r="F200" i="2"/>
  <c r="G200" i="2"/>
  <c r="H200" i="2"/>
  <c r="I200" i="2"/>
  <c r="J200" i="2"/>
  <c r="K200" i="2"/>
  <c r="F201" i="2"/>
  <c r="I201" i="2"/>
  <c r="F202" i="2"/>
  <c r="I202" i="2"/>
  <c r="F204" i="2"/>
  <c r="I204" i="2"/>
  <c r="A3" i="12"/>
  <c r="A7" i="12"/>
  <c r="H13" i="12"/>
  <c r="H14" i="12"/>
  <c r="J14" i="12"/>
  <c r="H15" i="12"/>
  <c r="J15" i="12"/>
  <c r="H16" i="12"/>
  <c r="J16" i="12"/>
  <c r="H17" i="12"/>
  <c r="J17" i="12"/>
  <c r="H18" i="12"/>
  <c r="J18" i="12"/>
  <c r="H19" i="12"/>
  <c r="J19" i="12"/>
  <c r="H20" i="12"/>
  <c r="J20" i="12"/>
  <c r="H21" i="12"/>
  <c r="J21" i="12"/>
  <c r="H22" i="12"/>
  <c r="J22" i="12"/>
  <c r="H23" i="12"/>
  <c r="J23" i="12"/>
  <c r="H24" i="12"/>
  <c r="J24" i="12"/>
  <c r="H25" i="12"/>
  <c r="J25" i="12"/>
  <c r="H26" i="12"/>
  <c r="J26" i="12"/>
  <c r="H27" i="12"/>
  <c r="J27" i="12"/>
  <c r="H28" i="12"/>
  <c r="J28" i="12"/>
  <c r="H29" i="12"/>
  <c r="J29" i="12"/>
  <c r="H30" i="12"/>
  <c r="J30" i="12"/>
  <c r="H31" i="12"/>
  <c r="J31" i="12"/>
  <c r="H32" i="12"/>
  <c r="J32" i="12"/>
  <c r="H33" i="12"/>
  <c r="J33" i="12"/>
  <c r="H34" i="12"/>
  <c r="J34" i="12"/>
  <c r="H35" i="12"/>
  <c r="J35" i="12"/>
  <c r="H36" i="12"/>
  <c r="J36" i="12"/>
  <c r="H37" i="12"/>
  <c r="J37" i="12"/>
  <c r="H38" i="12"/>
  <c r="J38" i="12"/>
  <c r="H39" i="12"/>
  <c r="J39" i="12"/>
  <c r="H40" i="12"/>
  <c r="J40" i="12"/>
  <c r="H41" i="12"/>
  <c r="J41" i="12"/>
  <c r="H42" i="12"/>
  <c r="J42" i="12"/>
  <c r="H43" i="12"/>
  <c r="J43" i="12"/>
  <c r="H44" i="12"/>
  <c r="J44" i="12"/>
  <c r="H45" i="12"/>
  <c r="J45" i="12"/>
  <c r="H46" i="12"/>
  <c r="J46" i="12"/>
  <c r="H47" i="12"/>
  <c r="J47" i="12"/>
  <c r="H48" i="12"/>
  <c r="J48" i="12"/>
  <c r="H49" i="12"/>
  <c r="J49" i="12"/>
  <c r="H50" i="12"/>
  <c r="J50" i="12"/>
  <c r="H51" i="12"/>
  <c r="J51" i="12"/>
  <c r="H52" i="12"/>
  <c r="J52" i="12"/>
  <c r="H53" i="12"/>
  <c r="J53" i="12"/>
  <c r="H54" i="12"/>
  <c r="J54" i="12"/>
  <c r="H55" i="12"/>
  <c r="J55" i="12"/>
  <c r="H56" i="12"/>
  <c r="J56" i="12"/>
  <c r="H57" i="12"/>
  <c r="J57" i="12"/>
  <c r="H58" i="12"/>
  <c r="J58" i="12"/>
  <c r="H59" i="12"/>
  <c r="J59" i="12"/>
  <c r="H60" i="12"/>
  <c r="J60" i="12"/>
  <c r="H61" i="12"/>
  <c r="J61" i="12"/>
  <c r="H62" i="12"/>
  <c r="J62" i="12"/>
  <c r="H63" i="12"/>
  <c r="J63" i="12"/>
  <c r="H64" i="12"/>
  <c r="J64" i="12"/>
  <c r="H65" i="12"/>
  <c r="J65" i="12"/>
  <c r="H66" i="12"/>
  <c r="J66" i="12"/>
  <c r="H67" i="12"/>
  <c r="J67" i="12"/>
  <c r="H68" i="12"/>
  <c r="J68" i="12"/>
  <c r="H69" i="12"/>
  <c r="J69" i="12"/>
  <c r="H70" i="12"/>
  <c r="J70" i="12"/>
  <c r="H71" i="12"/>
  <c r="J71" i="12"/>
  <c r="H72" i="12"/>
  <c r="J72" i="12"/>
  <c r="H73" i="12"/>
  <c r="J73" i="12"/>
  <c r="H74" i="12"/>
  <c r="J74" i="12"/>
  <c r="H75" i="12"/>
  <c r="J75" i="12"/>
  <c r="H76" i="12"/>
  <c r="J76" i="12"/>
  <c r="H77" i="12"/>
  <c r="J77" i="12"/>
  <c r="H78" i="12"/>
  <c r="J78" i="12"/>
  <c r="H79" i="12"/>
  <c r="J79" i="12"/>
  <c r="H80" i="12"/>
  <c r="J80" i="12"/>
  <c r="H81" i="12"/>
  <c r="J81" i="12"/>
  <c r="H82" i="12"/>
  <c r="J82" i="12"/>
  <c r="H83" i="12"/>
  <c r="J83" i="12"/>
  <c r="H84" i="12"/>
  <c r="J84" i="12"/>
  <c r="H85" i="12"/>
  <c r="J85" i="12"/>
  <c r="H86" i="12"/>
  <c r="J86" i="12"/>
  <c r="H87" i="12"/>
  <c r="J87" i="12"/>
  <c r="H88" i="12"/>
  <c r="J88" i="12"/>
  <c r="H89" i="12"/>
  <c r="J89" i="12"/>
  <c r="A3" i="13"/>
  <c r="A7" i="13"/>
  <c r="B12" i="13"/>
  <c r="C12" i="13"/>
  <c r="H13" i="13"/>
  <c r="H14" i="13"/>
  <c r="B20" i="13"/>
  <c r="D20" i="13"/>
  <c r="F20" i="13"/>
  <c r="B21" i="13"/>
  <c r="C21" i="13"/>
  <c r="C20" i="13"/>
  <c r="D21" i="13"/>
  <c r="E21" i="13"/>
  <c r="F21" i="13"/>
  <c r="G21" i="13"/>
  <c r="G20" i="13"/>
  <c r="H22" i="13"/>
  <c r="H23" i="13"/>
  <c r="H24" i="13"/>
  <c r="B25" i="13"/>
  <c r="C25" i="13"/>
  <c r="D25" i="13"/>
  <c r="E25" i="13"/>
  <c r="H25" i="13"/>
  <c r="F25" i="13"/>
  <c r="G25" i="13"/>
  <c r="H26" i="13"/>
  <c r="H27" i="13"/>
  <c r="B29" i="13"/>
  <c r="A3" i="14"/>
  <c r="IO6" i="14"/>
  <c r="A7" i="14"/>
  <c r="IT7" i="14"/>
  <c r="IT8" i="14"/>
  <c r="IT9" i="14"/>
  <c r="IT10" i="14"/>
  <c r="IT11" i="14"/>
  <c r="IT12" i="14"/>
  <c r="B13" i="14"/>
  <c r="C13" i="14"/>
  <c r="D13" i="14"/>
  <c r="F13" i="14"/>
  <c r="F14" i="14"/>
  <c r="F15" i="14"/>
  <c r="F16" i="14"/>
  <c r="F17" i="14"/>
  <c r="F18" i="14"/>
  <c r="F19" i="14"/>
  <c r="F20" i="14"/>
  <c r="F21" i="14"/>
  <c r="F23" i="14"/>
  <c r="F24" i="14"/>
  <c r="F25" i="14"/>
  <c r="F26" i="14"/>
  <c r="F27" i="14"/>
  <c r="B28" i="14"/>
  <c r="B22" i="14"/>
  <c r="C28" i="14"/>
  <c r="C22" i="14"/>
  <c r="D28" i="14"/>
  <c r="D22" i="14"/>
  <c r="D31" i="14"/>
  <c r="F28" i="14"/>
  <c r="F29" i="14"/>
  <c r="F30" i="14"/>
  <c r="B36" i="14"/>
  <c r="B44" i="14"/>
  <c r="C36" i="14"/>
  <c r="D36" i="14"/>
  <c r="D44" i="14"/>
  <c r="F37" i="14"/>
  <c r="F38" i="14"/>
  <c r="F39" i="14"/>
  <c r="F40" i="14"/>
  <c r="F41" i="14"/>
  <c r="F42" i="14"/>
  <c r="F43" i="14"/>
  <c r="C44" i="14"/>
  <c r="B49" i="14"/>
  <c r="C49" i="14"/>
  <c r="D49" i="14"/>
  <c r="F49" i="14"/>
  <c r="H49" i="14"/>
  <c r="E50" i="14"/>
  <c r="G50" i="14"/>
  <c r="E51" i="14"/>
  <c r="G51" i="14"/>
  <c r="E52" i="14"/>
  <c r="G52" i="14"/>
  <c r="B53" i="14"/>
  <c r="C53" i="14"/>
  <c r="D53" i="14"/>
  <c r="D57" i="14"/>
  <c r="F53" i="14"/>
  <c r="F57" i="14"/>
  <c r="G53" i="14"/>
  <c r="H53" i="14"/>
  <c r="H57" i="14"/>
  <c r="H74" i="14"/>
  <c r="E54" i="14"/>
  <c r="G54" i="14"/>
  <c r="E55" i="14"/>
  <c r="G55" i="14"/>
  <c r="E56" i="14"/>
  <c r="G56" i="14"/>
  <c r="IV57" i="14"/>
  <c r="A58" i="14"/>
  <c r="B64" i="14"/>
  <c r="B72" i="14"/>
  <c r="C64" i="14"/>
  <c r="D64" i="14"/>
  <c r="D72" i="14"/>
  <c r="F64" i="14"/>
  <c r="F72" i="14"/>
  <c r="H64" i="14"/>
  <c r="H72" i="14"/>
  <c r="G65" i="14"/>
  <c r="G67" i="14"/>
  <c r="G69" i="14"/>
  <c r="G71" i="14"/>
  <c r="C72" i="14"/>
  <c r="IV72" i="14"/>
  <c r="A73" i="14"/>
  <c r="C86" i="14"/>
  <c r="D86" i="14"/>
  <c r="E86" i="14"/>
  <c r="F86" i="14"/>
  <c r="G86" i="14"/>
  <c r="C97" i="14"/>
  <c r="E97" i="14"/>
  <c r="G97" i="14"/>
  <c r="C108" i="14"/>
  <c r="E108" i="14"/>
  <c r="G108" i="14"/>
  <c r="B120" i="14"/>
  <c r="C120" i="14"/>
  <c r="D120" i="14"/>
  <c r="E113" i="14"/>
  <c r="F120" i="14"/>
  <c r="G114" i="14"/>
  <c r="H120" i="14"/>
  <c r="A3" i="15"/>
  <c r="A7" i="15"/>
  <c r="B13" i="15"/>
  <c r="D13" i="15"/>
  <c r="E13" i="15"/>
  <c r="F13" i="15"/>
  <c r="G13" i="15"/>
  <c r="H13" i="15"/>
  <c r="E14" i="15"/>
  <c r="G14" i="15"/>
  <c r="E15" i="15"/>
  <c r="G15" i="15"/>
  <c r="E16" i="15"/>
  <c r="G16" i="15"/>
  <c r="B17" i="15"/>
  <c r="D17" i="15"/>
  <c r="E17" i="15"/>
  <c r="F17" i="15"/>
  <c r="G17" i="15"/>
  <c r="H17" i="15"/>
  <c r="E18" i="15"/>
  <c r="G18" i="15"/>
  <c r="E19" i="15"/>
  <c r="G19" i="15"/>
  <c r="E20" i="15"/>
  <c r="G20" i="15"/>
  <c r="B21" i="15"/>
  <c r="D21" i="15"/>
  <c r="E21" i="15"/>
  <c r="F21" i="15"/>
  <c r="G21" i="15"/>
  <c r="G37" i="15"/>
  <c r="H21" i="15"/>
  <c r="I21" i="15"/>
  <c r="A22" i="15"/>
  <c r="D27" i="15"/>
  <c r="D35" i="15"/>
  <c r="E27" i="15"/>
  <c r="F27" i="15"/>
  <c r="F35" i="15"/>
  <c r="G27" i="15"/>
  <c r="H27" i="15"/>
  <c r="H35" i="15"/>
  <c r="E35" i="15"/>
  <c r="G35" i="15"/>
  <c r="I35" i="15"/>
  <c r="A36" i="15"/>
  <c r="D37" i="15"/>
  <c r="F37" i="15"/>
  <c r="H37" i="15"/>
  <c r="A3" i="16"/>
  <c r="A7" i="16"/>
  <c r="J10" i="16"/>
  <c r="B11" i="16"/>
  <c r="B12" i="16"/>
  <c r="E12" i="16"/>
  <c r="I12" i="16"/>
  <c r="M12" i="16"/>
  <c r="M8" i="16"/>
  <c r="A8" i="16"/>
  <c r="B14" i="16"/>
  <c r="E14" i="16"/>
  <c r="I14" i="16"/>
  <c r="M14" i="16"/>
  <c r="B18" i="16"/>
  <c r="E18" i="16"/>
  <c r="I18" i="16"/>
  <c r="M18" i="16"/>
  <c r="C25" i="16"/>
  <c r="D23" i="16"/>
  <c r="E23" i="16"/>
  <c r="F23" i="16"/>
  <c r="G23" i="16"/>
  <c r="H23" i="16"/>
  <c r="I23" i="16"/>
  <c r="J23" i="16"/>
  <c r="K23" i="16"/>
  <c r="L23" i="16"/>
  <c r="B32" i="16"/>
  <c r="C32" i="16"/>
  <c r="D32" i="16"/>
  <c r="E32" i="16"/>
  <c r="F32" i="16"/>
  <c r="G32" i="16"/>
  <c r="H32" i="16"/>
  <c r="I32" i="16"/>
  <c r="J32" i="16"/>
  <c r="K32" i="16"/>
  <c r="L32" i="16"/>
  <c r="B35" i="16"/>
  <c r="C35" i="16"/>
  <c r="D35" i="16"/>
  <c r="E35" i="16"/>
  <c r="F35" i="16"/>
  <c r="G35" i="16"/>
  <c r="H35" i="16"/>
  <c r="I35" i="16"/>
  <c r="J35" i="16"/>
  <c r="K35" i="16"/>
  <c r="L35" i="16"/>
  <c r="B36" i="16"/>
  <c r="D36" i="16"/>
  <c r="E36" i="16"/>
  <c r="F36" i="16"/>
  <c r="G36" i="16"/>
  <c r="H36" i="16"/>
  <c r="I36" i="16"/>
  <c r="J36" i="16"/>
  <c r="K36" i="16"/>
  <c r="L36" i="16"/>
  <c r="A3" i="17"/>
  <c r="A6" i="17"/>
  <c r="B34" i="17"/>
  <c r="B38" i="17"/>
  <c r="D44" i="17"/>
  <c r="D45" i="17"/>
  <c r="B49" i="17"/>
  <c r="C49" i="17"/>
  <c r="D49" i="17"/>
  <c r="E49" i="17"/>
  <c r="B55" i="17"/>
  <c r="C55" i="17"/>
  <c r="D55" i="17"/>
  <c r="E55" i="17"/>
  <c r="B61" i="17"/>
  <c r="C61" i="17"/>
  <c r="D61" i="17"/>
  <c r="E61" i="17"/>
  <c r="B76" i="17"/>
  <c r="C76" i="17"/>
  <c r="D76" i="17"/>
  <c r="E76" i="17"/>
  <c r="B80" i="17"/>
  <c r="C80" i="17"/>
  <c r="D80" i="17"/>
  <c r="E80" i="17"/>
  <c r="A3" i="3"/>
  <c r="A7" i="3"/>
  <c r="B14" i="3"/>
  <c r="C14" i="3"/>
  <c r="D14" i="3"/>
  <c r="E14" i="3"/>
  <c r="G14" i="3"/>
  <c r="H14" i="3"/>
  <c r="I14" i="3"/>
  <c r="J14" i="3"/>
  <c r="K14" i="3"/>
  <c r="L14" i="3"/>
  <c r="G15" i="3"/>
  <c r="K15" i="3"/>
  <c r="G16" i="3"/>
  <c r="J16" i="3"/>
  <c r="K16" i="3"/>
  <c r="G17" i="3"/>
  <c r="J17" i="3"/>
  <c r="K17" i="3"/>
  <c r="B18" i="3"/>
  <c r="C18" i="3"/>
  <c r="D18" i="3"/>
  <c r="E18" i="3"/>
  <c r="G18" i="3"/>
  <c r="H18" i="3"/>
  <c r="I18" i="3"/>
  <c r="J18" i="3"/>
  <c r="K18" i="3"/>
  <c r="L18" i="3"/>
  <c r="G19" i="3"/>
  <c r="J19" i="3"/>
  <c r="K19" i="3"/>
  <c r="G20" i="3"/>
  <c r="J20" i="3"/>
  <c r="K20" i="3"/>
  <c r="G21" i="3"/>
  <c r="J21" i="3"/>
  <c r="K21" i="3"/>
  <c r="B22" i="3"/>
  <c r="C22" i="3"/>
  <c r="G22" i="3"/>
  <c r="D22" i="3"/>
  <c r="E22" i="3"/>
  <c r="H22" i="3"/>
  <c r="I22" i="3"/>
  <c r="J22" i="3"/>
  <c r="L22" i="3"/>
  <c r="G23" i="3"/>
  <c r="J23" i="3"/>
  <c r="K23" i="3"/>
  <c r="G24" i="3"/>
  <c r="J24" i="3"/>
  <c r="K24" i="3"/>
  <c r="G25" i="3"/>
  <c r="J25" i="3"/>
  <c r="K25" i="3"/>
  <c r="B26" i="3"/>
  <c r="C26" i="3"/>
  <c r="D26" i="3"/>
  <c r="E26" i="3"/>
  <c r="H26" i="3"/>
  <c r="I26" i="3"/>
  <c r="J26" i="3"/>
  <c r="L26" i="3"/>
  <c r="G27" i="3"/>
  <c r="J27" i="3"/>
  <c r="K27" i="3"/>
  <c r="G28" i="3"/>
  <c r="J28" i="3"/>
  <c r="K28" i="3"/>
  <c r="G29" i="3"/>
  <c r="J29" i="3"/>
  <c r="K29" i="3"/>
  <c r="G30" i="3"/>
  <c r="J30" i="3"/>
  <c r="K30" i="3"/>
  <c r="G31" i="3"/>
  <c r="J31" i="3"/>
  <c r="K31" i="3"/>
  <c r="G32" i="3"/>
  <c r="J32" i="3"/>
  <c r="K32" i="3"/>
  <c r="G33" i="3"/>
  <c r="J33" i="3"/>
  <c r="K33" i="3"/>
  <c r="G34" i="3"/>
  <c r="J34" i="3"/>
  <c r="K34" i="3"/>
  <c r="G35" i="3"/>
  <c r="J35" i="3"/>
  <c r="K35" i="3"/>
  <c r="G36" i="3"/>
  <c r="J36" i="3"/>
  <c r="K36" i="3"/>
  <c r="G37" i="3"/>
  <c r="J37" i="3"/>
  <c r="K37" i="3"/>
  <c r="G38" i="3"/>
  <c r="J38" i="3"/>
  <c r="K38" i="3"/>
  <c r="B39" i="3"/>
  <c r="C39" i="3"/>
  <c r="D39" i="3"/>
  <c r="E39" i="3"/>
  <c r="H39" i="3"/>
  <c r="I39" i="3"/>
  <c r="J39" i="3"/>
  <c r="L39" i="3"/>
  <c r="G40" i="3"/>
  <c r="J40" i="3"/>
  <c r="K40" i="3"/>
  <c r="G41" i="3"/>
  <c r="J41" i="3"/>
  <c r="K41" i="3"/>
  <c r="G42" i="3"/>
  <c r="J42" i="3"/>
  <c r="K42" i="3"/>
  <c r="G43" i="3"/>
  <c r="J43" i="3"/>
  <c r="K43" i="3"/>
  <c r="B44" i="3"/>
  <c r="C44" i="3"/>
  <c r="D44" i="3"/>
  <c r="E44" i="3"/>
  <c r="G44" i="3"/>
  <c r="H44" i="3"/>
  <c r="I44" i="3"/>
  <c r="J44" i="3"/>
  <c r="K44" i="3"/>
  <c r="L44" i="3"/>
  <c r="G45" i="3"/>
  <c r="J45" i="3"/>
  <c r="K45" i="3"/>
  <c r="G46" i="3"/>
  <c r="J46" i="3"/>
  <c r="K46" i="3"/>
  <c r="G47" i="3"/>
  <c r="J47" i="3"/>
  <c r="K47" i="3"/>
  <c r="G48" i="3"/>
  <c r="J48" i="3"/>
  <c r="K48" i="3"/>
  <c r="B49" i="3"/>
  <c r="C49" i="3"/>
  <c r="D49" i="3"/>
  <c r="E49" i="3"/>
  <c r="G49" i="3"/>
  <c r="H49" i="3"/>
  <c r="I49" i="3"/>
  <c r="J49" i="3"/>
  <c r="K49" i="3"/>
  <c r="L49" i="3"/>
  <c r="G50" i="3"/>
  <c r="J50" i="3"/>
  <c r="K50" i="3"/>
  <c r="G51" i="3"/>
  <c r="J51" i="3"/>
  <c r="K51" i="3"/>
  <c r="G52" i="3"/>
  <c r="J52" i="3"/>
  <c r="K52" i="3"/>
  <c r="B53" i="3"/>
  <c r="C53" i="3"/>
  <c r="D53" i="3"/>
  <c r="E53" i="3"/>
  <c r="H53" i="3"/>
  <c r="I53" i="3"/>
  <c r="J53" i="3"/>
  <c r="L53" i="3"/>
  <c r="G54" i="3"/>
  <c r="J54" i="3"/>
  <c r="K54" i="3"/>
  <c r="G55" i="3"/>
  <c r="J55" i="3"/>
  <c r="K55" i="3"/>
  <c r="G56" i="3"/>
  <c r="J56" i="3"/>
  <c r="K56" i="3"/>
  <c r="G57" i="3"/>
  <c r="J57" i="3"/>
  <c r="K57" i="3"/>
  <c r="G58" i="3"/>
  <c r="J58" i="3"/>
  <c r="K58" i="3"/>
  <c r="B59" i="3"/>
  <c r="C59" i="3"/>
  <c r="G59" i="3"/>
  <c r="D59" i="3"/>
  <c r="E59" i="3"/>
  <c r="H59" i="3"/>
  <c r="I59" i="3"/>
  <c r="J59" i="3"/>
  <c r="L59" i="3"/>
  <c r="G60" i="3"/>
  <c r="J60" i="3"/>
  <c r="K60" i="3"/>
  <c r="G61" i="3"/>
  <c r="J61" i="3"/>
  <c r="K61" i="3"/>
  <c r="G62" i="3"/>
  <c r="J62" i="3"/>
  <c r="K62" i="3"/>
  <c r="G63" i="3"/>
  <c r="J63" i="3"/>
  <c r="K63" i="3"/>
  <c r="G64" i="3"/>
  <c r="J64" i="3"/>
  <c r="K64" i="3"/>
  <c r="B65" i="3"/>
  <c r="C65" i="3"/>
  <c r="D65" i="3"/>
  <c r="E65" i="3"/>
  <c r="H65" i="3"/>
  <c r="I65" i="3"/>
  <c r="J65" i="3"/>
  <c r="K65" i="3"/>
  <c r="L65" i="3"/>
  <c r="G66" i="3"/>
  <c r="J66" i="3"/>
  <c r="K66" i="3"/>
  <c r="G67" i="3"/>
  <c r="J67" i="3"/>
  <c r="K67" i="3"/>
  <c r="G68" i="3"/>
  <c r="J68" i="3"/>
  <c r="K68" i="3"/>
  <c r="G69" i="3"/>
  <c r="J69" i="3"/>
  <c r="K69" i="3"/>
  <c r="G70" i="3"/>
  <c r="J70" i="3"/>
  <c r="K70" i="3"/>
  <c r="G71" i="3"/>
  <c r="J71" i="3"/>
  <c r="K71" i="3"/>
  <c r="G72" i="3"/>
  <c r="J72" i="3"/>
  <c r="K72" i="3"/>
  <c r="B73" i="3"/>
  <c r="C73" i="3"/>
  <c r="G73" i="3"/>
  <c r="D73" i="3"/>
  <c r="E73" i="3"/>
  <c r="H73" i="3"/>
  <c r="I73" i="3"/>
  <c r="J73" i="3"/>
  <c r="L73" i="3"/>
  <c r="G74" i="3"/>
  <c r="J74" i="3"/>
  <c r="K74" i="3"/>
  <c r="G75" i="3"/>
  <c r="J75" i="3"/>
  <c r="K75" i="3"/>
  <c r="G76" i="3"/>
  <c r="J76" i="3"/>
  <c r="K76" i="3"/>
  <c r="G77" i="3"/>
  <c r="J77" i="3"/>
  <c r="K77" i="3"/>
  <c r="G78" i="3"/>
  <c r="J78" i="3"/>
  <c r="K78" i="3"/>
  <c r="B79" i="3"/>
  <c r="C79" i="3"/>
  <c r="D79" i="3"/>
  <c r="E79" i="3"/>
  <c r="H79" i="3"/>
  <c r="I79" i="3"/>
  <c r="J79" i="3"/>
  <c r="L79" i="3"/>
  <c r="G80" i="3"/>
  <c r="J80" i="3"/>
  <c r="K80" i="3"/>
  <c r="G81" i="3"/>
  <c r="J81" i="3"/>
  <c r="K81" i="3"/>
  <c r="G82" i="3"/>
  <c r="J82" i="3"/>
  <c r="K82" i="3"/>
  <c r="G83" i="3"/>
  <c r="J83" i="3"/>
  <c r="K83" i="3"/>
  <c r="G84" i="3"/>
  <c r="J84" i="3"/>
  <c r="K84" i="3"/>
  <c r="G85" i="3"/>
  <c r="J85" i="3"/>
  <c r="K85" i="3"/>
  <c r="G86" i="3"/>
  <c r="J86" i="3"/>
  <c r="K86" i="3"/>
  <c r="G87" i="3"/>
  <c r="K87" i="3"/>
  <c r="G88" i="3"/>
  <c r="J88" i="3"/>
  <c r="K88" i="3"/>
  <c r="B89" i="3"/>
  <c r="C89" i="3"/>
  <c r="D89" i="3"/>
  <c r="E89" i="3"/>
  <c r="H89" i="3"/>
  <c r="I89" i="3"/>
  <c r="J89" i="3"/>
  <c r="K89" i="3"/>
  <c r="L89" i="3"/>
  <c r="G90" i="3"/>
  <c r="J90" i="3"/>
  <c r="K90" i="3"/>
  <c r="G91" i="3"/>
  <c r="J91" i="3"/>
  <c r="K91" i="3"/>
  <c r="G92" i="3"/>
  <c r="J92" i="3"/>
  <c r="K92" i="3"/>
  <c r="B93" i="3"/>
  <c r="C93" i="3"/>
  <c r="D93" i="3"/>
  <c r="E93" i="3"/>
  <c r="G93" i="3"/>
  <c r="H93" i="3"/>
  <c r="I93" i="3"/>
  <c r="J93" i="3"/>
  <c r="K93" i="3"/>
  <c r="L93" i="3"/>
  <c r="G94" i="3"/>
  <c r="J94" i="3"/>
  <c r="K94" i="3"/>
  <c r="G95" i="3"/>
  <c r="J95" i="3"/>
  <c r="K95" i="3"/>
  <c r="G96" i="3"/>
  <c r="J96" i="3"/>
  <c r="K96" i="3"/>
  <c r="G97" i="3"/>
  <c r="J97" i="3"/>
  <c r="K97" i="3"/>
  <c r="B98" i="3"/>
  <c r="C98" i="3"/>
  <c r="D98" i="3"/>
  <c r="E98" i="3"/>
  <c r="H98" i="3"/>
  <c r="I98" i="3"/>
  <c r="J98" i="3"/>
  <c r="L98" i="3"/>
  <c r="G99" i="3"/>
  <c r="J99" i="3"/>
  <c r="K99" i="3"/>
  <c r="G100" i="3"/>
  <c r="J100" i="3"/>
  <c r="K100" i="3"/>
  <c r="G101" i="3"/>
  <c r="J101" i="3"/>
  <c r="K101" i="3"/>
  <c r="G102" i="3"/>
  <c r="J102" i="3"/>
  <c r="K102" i="3"/>
  <c r="B103" i="3"/>
  <c r="C103" i="3"/>
  <c r="D103" i="3"/>
  <c r="E103" i="3"/>
  <c r="G103" i="3"/>
  <c r="H103" i="3"/>
  <c r="I103" i="3"/>
  <c r="J103" i="3"/>
  <c r="K103" i="3"/>
  <c r="L103" i="3"/>
  <c r="G104" i="3"/>
  <c r="J104" i="3"/>
  <c r="K104" i="3"/>
  <c r="G105" i="3"/>
  <c r="J105" i="3"/>
  <c r="K105" i="3"/>
  <c r="G106" i="3"/>
  <c r="J106" i="3"/>
  <c r="K106" i="3"/>
  <c r="B107" i="3"/>
  <c r="C107" i="3"/>
  <c r="G107" i="3"/>
  <c r="D107" i="3"/>
  <c r="E107" i="3"/>
  <c r="H107" i="3"/>
  <c r="I107" i="3"/>
  <c r="J107" i="3"/>
  <c r="L107" i="3"/>
  <c r="G108" i="3"/>
  <c r="J108" i="3"/>
  <c r="K108" i="3"/>
  <c r="G109" i="3"/>
  <c r="J109" i="3"/>
  <c r="K109" i="3"/>
  <c r="G110" i="3"/>
  <c r="J110" i="3"/>
  <c r="K110" i="3"/>
  <c r="B111" i="3"/>
  <c r="C111" i="3"/>
  <c r="G111" i="3"/>
  <c r="D111" i="3"/>
  <c r="E111" i="3"/>
  <c r="H111" i="3"/>
  <c r="I111" i="3"/>
  <c r="J111" i="3"/>
  <c r="K111" i="3"/>
  <c r="L111" i="3"/>
  <c r="G112" i="3"/>
  <c r="J112" i="3"/>
  <c r="K112" i="3"/>
  <c r="G113" i="3"/>
  <c r="J113" i="3"/>
  <c r="K113" i="3"/>
  <c r="G114" i="3"/>
  <c r="J114" i="3"/>
  <c r="K114" i="3"/>
  <c r="G115" i="3"/>
  <c r="J115" i="3"/>
  <c r="K115" i="3"/>
  <c r="G116" i="3"/>
  <c r="J116" i="3"/>
  <c r="K116" i="3"/>
  <c r="G117" i="3"/>
  <c r="J117" i="3"/>
  <c r="K117" i="3"/>
  <c r="B118" i="3"/>
  <c r="C118" i="3"/>
  <c r="D118" i="3"/>
  <c r="E118" i="3"/>
  <c r="G118" i="3"/>
  <c r="H118" i="3"/>
  <c r="I118" i="3"/>
  <c r="J118" i="3"/>
  <c r="K118" i="3"/>
  <c r="L118" i="3"/>
  <c r="G119" i="3"/>
  <c r="J119" i="3"/>
  <c r="K119" i="3"/>
  <c r="G120" i="3"/>
  <c r="J120" i="3"/>
  <c r="K120" i="3"/>
  <c r="G121" i="3"/>
  <c r="J121" i="3"/>
  <c r="K121" i="3"/>
  <c r="G122" i="3"/>
  <c r="J122" i="3"/>
  <c r="K122" i="3"/>
  <c r="B123" i="3"/>
  <c r="C123" i="3"/>
  <c r="D123" i="3"/>
  <c r="E123" i="3"/>
  <c r="H123" i="3"/>
  <c r="I123" i="3"/>
  <c r="J123" i="3"/>
  <c r="K123" i="3"/>
  <c r="L123" i="3"/>
  <c r="G124" i="3"/>
  <c r="J124" i="3"/>
  <c r="K124" i="3"/>
  <c r="G125" i="3"/>
  <c r="J125" i="3"/>
  <c r="K125" i="3"/>
  <c r="G126" i="3"/>
  <c r="J126" i="3"/>
  <c r="K126" i="3"/>
  <c r="G127" i="3"/>
  <c r="J127" i="3"/>
  <c r="K127" i="3"/>
  <c r="G128" i="3"/>
  <c r="J128" i="3"/>
  <c r="K128" i="3"/>
  <c r="G129" i="3"/>
  <c r="J129" i="3"/>
  <c r="K129" i="3"/>
  <c r="B130" i="3"/>
  <c r="C130" i="3"/>
  <c r="G130" i="3"/>
  <c r="D130" i="3"/>
  <c r="E130" i="3"/>
  <c r="H130" i="3"/>
  <c r="I130" i="3"/>
  <c r="J130" i="3"/>
  <c r="L130" i="3"/>
  <c r="G131" i="3"/>
  <c r="J131" i="3"/>
  <c r="K131" i="3"/>
  <c r="G132" i="3"/>
  <c r="J132" i="3"/>
  <c r="K132" i="3"/>
  <c r="B133" i="3"/>
  <c r="C133" i="3"/>
  <c r="D133" i="3"/>
  <c r="E133" i="3"/>
  <c r="G133" i="3"/>
  <c r="H133" i="3"/>
  <c r="I133" i="3"/>
  <c r="J133" i="3"/>
  <c r="K133" i="3"/>
  <c r="L133" i="3"/>
  <c r="G134" i="3"/>
  <c r="J134" i="3"/>
  <c r="K134" i="3"/>
  <c r="G135" i="3"/>
  <c r="J135" i="3"/>
  <c r="K135" i="3"/>
  <c r="G136" i="3"/>
  <c r="J136" i="3"/>
  <c r="K136" i="3"/>
  <c r="G137" i="3"/>
  <c r="J137" i="3"/>
  <c r="K137" i="3"/>
  <c r="G138" i="3"/>
  <c r="J138" i="3"/>
  <c r="K138" i="3"/>
  <c r="G139" i="3"/>
  <c r="J139" i="3"/>
  <c r="K139" i="3"/>
  <c r="B140" i="3"/>
  <c r="C140" i="3"/>
  <c r="D140" i="3"/>
  <c r="E140" i="3"/>
  <c r="G140" i="3"/>
  <c r="H140" i="3"/>
  <c r="I140" i="3"/>
  <c r="J140" i="3"/>
  <c r="K140" i="3"/>
  <c r="L140" i="3"/>
  <c r="G141" i="3"/>
  <c r="J141" i="3"/>
  <c r="K141" i="3"/>
  <c r="G142" i="3"/>
  <c r="J142" i="3"/>
  <c r="K142" i="3"/>
  <c r="G143" i="3"/>
  <c r="J143" i="3"/>
  <c r="K143" i="3"/>
  <c r="G144" i="3"/>
  <c r="J144" i="3"/>
  <c r="K144" i="3"/>
  <c r="G145" i="3"/>
  <c r="J145" i="3"/>
  <c r="K145" i="3"/>
  <c r="G146" i="3"/>
  <c r="J146" i="3"/>
  <c r="K146" i="3"/>
  <c r="B147" i="3"/>
  <c r="C147" i="3"/>
  <c r="D147" i="3"/>
  <c r="E147" i="3"/>
  <c r="G147" i="3"/>
  <c r="H147" i="3"/>
  <c r="I147" i="3"/>
  <c r="J147" i="3"/>
  <c r="K147" i="3"/>
  <c r="L147" i="3"/>
  <c r="G148" i="3"/>
  <c r="J148" i="3"/>
  <c r="K148" i="3"/>
  <c r="G149" i="3"/>
  <c r="J149" i="3"/>
  <c r="K149" i="3"/>
  <c r="G150" i="3"/>
  <c r="J150" i="3"/>
  <c r="K150" i="3"/>
  <c r="B151" i="3"/>
  <c r="C151" i="3"/>
  <c r="D151" i="3"/>
  <c r="E151" i="3"/>
  <c r="G151" i="3"/>
  <c r="H151" i="3"/>
  <c r="I151" i="3"/>
  <c r="J151" i="3"/>
  <c r="K151" i="3"/>
  <c r="L151" i="3"/>
  <c r="G152" i="3"/>
  <c r="J152" i="3"/>
  <c r="K152" i="3"/>
  <c r="G153" i="3"/>
  <c r="J153" i="3"/>
  <c r="K153" i="3"/>
  <c r="G154" i="3"/>
  <c r="J154" i="3"/>
  <c r="K154" i="3"/>
  <c r="G155" i="3"/>
  <c r="J155" i="3"/>
  <c r="K155" i="3"/>
  <c r="G156" i="3"/>
  <c r="J156" i="3"/>
  <c r="K156" i="3"/>
  <c r="B157" i="3"/>
  <c r="C157" i="3"/>
  <c r="D157" i="3"/>
  <c r="E157" i="3"/>
  <c r="H157" i="3"/>
  <c r="I157" i="3"/>
  <c r="J157" i="3"/>
  <c r="L157" i="3"/>
  <c r="G158" i="3"/>
  <c r="J158" i="3"/>
  <c r="K158" i="3"/>
  <c r="G159" i="3"/>
  <c r="J159" i="3"/>
  <c r="K159" i="3"/>
  <c r="G160" i="3"/>
  <c r="J160" i="3"/>
  <c r="K160" i="3"/>
  <c r="G161" i="3"/>
  <c r="J161" i="3"/>
  <c r="K161" i="3"/>
  <c r="G162" i="3"/>
  <c r="J162" i="3"/>
  <c r="K162" i="3"/>
  <c r="G163" i="3"/>
  <c r="J163" i="3"/>
  <c r="K163" i="3"/>
  <c r="B164" i="3"/>
  <c r="C164" i="3"/>
  <c r="G164" i="3"/>
  <c r="D164" i="3"/>
  <c r="E164" i="3"/>
  <c r="H164" i="3"/>
  <c r="I164" i="3"/>
  <c r="J164" i="3"/>
  <c r="L164" i="3"/>
  <c r="G165" i="3"/>
  <c r="J165" i="3"/>
  <c r="K165" i="3"/>
  <c r="G166" i="3"/>
  <c r="J166" i="3"/>
  <c r="K166" i="3"/>
  <c r="G167" i="3"/>
  <c r="J167" i="3"/>
  <c r="K167" i="3"/>
  <c r="G168" i="3"/>
  <c r="J168" i="3"/>
  <c r="K168" i="3"/>
  <c r="B169" i="3"/>
  <c r="C169" i="3"/>
  <c r="D169" i="3"/>
  <c r="E169" i="3"/>
  <c r="H169" i="3"/>
  <c r="I169" i="3"/>
  <c r="K169" i="3"/>
  <c r="J169" i="3"/>
  <c r="L169" i="3"/>
  <c r="G170" i="3"/>
  <c r="J170" i="3"/>
  <c r="K170" i="3"/>
  <c r="G171" i="3"/>
  <c r="J171" i="3"/>
  <c r="K171" i="3"/>
  <c r="G172" i="3"/>
  <c r="J172" i="3"/>
  <c r="K172" i="3"/>
  <c r="G173" i="3"/>
  <c r="J173" i="3"/>
  <c r="K173" i="3"/>
  <c r="G174" i="3"/>
  <c r="J174" i="3"/>
  <c r="K174" i="3"/>
  <c r="G175" i="3"/>
  <c r="J175" i="3"/>
  <c r="K175" i="3"/>
  <c r="G176" i="3"/>
  <c r="J176" i="3"/>
  <c r="K176" i="3"/>
  <c r="G177" i="3"/>
  <c r="J177" i="3"/>
  <c r="K177" i="3"/>
  <c r="G178" i="3"/>
  <c r="K178" i="3"/>
  <c r="G179" i="3"/>
  <c r="K179" i="3"/>
  <c r="G180" i="3"/>
  <c r="J180" i="3"/>
  <c r="K180" i="3"/>
  <c r="A3" i="4"/>
  <c r="A7" i="4"/>
  <c r="J12" i="4"/>
  <c r="I12" i="4"/>
  <c r="H12" i="4"/>
  <c r="G12" i="4"/>
  <c r="F12" i="4"/>
  <c r="E12" i="4"/>
  <c r="D12" i="4"/>
  <c r="C12" i="4"/>
  <c r="B12" i="4"/>
  <c r="L12" i="4"/>
  <c r="K12" i="4"/>
  <c r="M12" i="4"/>
  <c r="O12" i="4"/>
  <c r="B14" i="4"/>
  <c r="C14" i="4"/>
  <c r="D14" i="4"/>
  <c r="E14" i="4"/>
  <c r="F14" i="4"/>
  <c r="G14" i="4"/>
  <c r="H14" i="4"/>
  <c r="I14" i="4"/>
  <c r="J14" i="4"/>
  <c r="K14" i="4"/>
  <c r="L14" i="4"/>
  <c r="M14" i="4"/>
  <c r="O14" i="4"/>
  <c r="N15" i="4"/>
  <c r="N16" i="4"/>
  <c r="N17" i="4"/>
  <c r="N18" i="4"/>
  <c r="N19" i="4"/>
  <c r="N20" i="4"/>
  <c r="B21" i="4"/>
  <c r="C21" i="4"/>
  <c r="D21" i="4"/>
  <c r="E21" i="4"/>
  <c r="F21" i="4"/>
  <c r="G21" i="4"/>
  <c r="H21" i="4"/>
  <c r="I21" i="4"/>
  <c r="J21" i="4"/>
  <c r="K21" i="4"/>
  <c r="L21" i="4"/>
  <c r="M21" i="4"/>
  <c r="O21" i="4"/>
  <c r="O13" i="4"/>
  <c r="O41" i="4"/>
  <c r="N22" i="4"/>
  <c r="N23" i="4"/>
  <c r="N24" i="4"/>
  <c r="N25" i="4"/>
  <c r="N26" i="4"/>
  <c r="B27" i="4"/>
  <c r="B13" i="4"/>
  <c r="C27" i="4"/>
  <c r="D27" i="4"/>
  <c r="E27" i="4"/>
  <c r="F27" i="4"/>
  <c r="G27" i="4"/>
  <c r="H27" i="4"/>
  <c r="I27" i="4"/>
  <c r="J27" i="4"/>
  <c r="K27" i="4"/>
  <c r="L27" i="4"/>
  <c r="L13" i="4"/>
  <c r="M27" i="4"/>
  <c r="O27" i="4"/>
  <c r="N28" i="4"/>
  <c r="N29" i="4"/>
  <c r="N30" i="4"/>
  <c r="N31" i="4"/>
  <c r="N32" i="4"/>
  <c r="N33" i="4"/>
  <c r="N34" i="4"/>
  <c r="N35" i="4"/>
  <c r="N36" i="4"/>
  <c r="B37" i="4"/>
  <c r="C37" i="4"/>
  <c r="D37" i="4"/>
  <c r="E37" i="4"/>
  <c r="F37" i="4"/>
  <c r="G37" i="4"/>
  <c r="H37" i="4"/>
  <c r="I37" i="4"/>
  <c r="J37" i="4"/>
  <c r="K37" i="4"/>
  <c r="L37" i="4"/>
  <c r="M37" i="4"/>
  <c r="O37" i="4"/>
  <c r="N38" i="4"/>
  <c r="N39" i="4"/>
  <c r="N40" i="4"/>
  <c r="A3" i="5"/>
  <c r="A7" i="5"/>
  <c r="H12" i="5"/>
  <c r="FC12" i="5"/>
  <c r="B15" i="5"/>
  <c r="B14" i="5"/>
  <c r="F15" i="5"/>
  <c r="F14" i="5"/>
  <c r="H15" i="5"/>
  <c r="H14" i="5"/>
  <c r="J15" i="5"/>
  <c r="J14" i="5"/>
  <c r="B19" i="5"/>
  <c r="F19" i="5"/>
  <c r="H19" i="5"/>
  <c r="J19" i="5"/>
  <c r="B24" i="5"/>
  <c r="B23" i="5"/>
  <c r="F24" i="5"/>
  <c r="F23" i="5"/>
  <c r="H24" i="5"/>
  <c r="H23" i="5"/>
  <c r="J24" i="5"/>
  <c r="J23" i="5"/>
  <c r="B28" i="5"/>
  <c r="F28" i="5"/>
  <c r="H28" i="5"/>
  <c r="J28" i="5"/>
  <c r="B33" i="5"/>
  <c r="F33" i="5"/>
  <c r="H33" i="5"/>
  <c r="J33" i="5"/>
  <c r="B39" i="5"/>
  <c r="F39" i="5"/>
  <c r="H39" i="5"/>
  <c r="J39" i="5"/>
  <c r="B43" i="5"/>
  <c r="F43" i="5"/>
  <c r="H43" i="5"/>
  <c r="J43" i="5"/>
  <c r="B52" i="5"/>
  <c r="D52" i="5"/>
  <c r="F52" i="5"/>
  <c r="G52" i="5"/>
  <c r="H52" i="5"/>
  <c r="I52" i="5"/>
  <c r="J52" i="5"/>
  <c r="K52" i="5"/>
  <c r="D55" i="5"/>
  <c r="I55" i="5"/>
  <c r="B56" i="5"/>
  <c r="B55" i="5"/>
  <c r="B67" i="5"/>
  <c r="D56" i="5"/>
  <c r="F56" i="5"/>
  <c r="F55" i="5"/>
  <c r="F67" i="5"/>
  <c r="G56" i="5"/>
  <c r="G55" i="5"/>
  <c r="G67" i="5"/>
  <c r="H56" i="5"/>
  <c r="H55" i="5"/>
  <c r="H67" i="5"/>
  <c r="I56" i="5"/>
  <c r="J56" i="5"/>
  <c r="J55" i="5"/>
  <c r="J67" i="5"/>
  <c r="K56" i="5"/>
  <c r="K55" i="5"/>
  <c r="K67" i="5"/>
  <c r="B60" i="5"/>
  <c r="D60" i="5"/>
  <c r="F60" i="5"/>
  <c r="G60" i="5"/>
  <c r="H60" i="5"/>
  <c r="I60" i="5"/>
  <c r="J60" i="5"/>
  <c r="K60" i="5"/>
  <c r="B64" i="5"/>
  <c r="D64" i="5"/>
  <c r="F64" i="5"/>
  <c r="G64" i="5"/>
  <c r="H64" i="5"/>
  <c r="I64" i="5"/>
  <c r="J64" i="5"/>
  <c r="K64" i="5"/>
  <c r="D67" i="5"/>
  <c r="I67" i="5"/>
  <c r="B97" i="5"/>
  <c r="B96" i="5"/>
  <c r="F97" i="5"/>
  <c r="F96" i="5"/>
  <c r="H97" i="5"/>
  <c r="H96" i="5"/>
  <c r="J97" i="5"/>
  <c r="J96" i="5"/>
  <c r="B101" i="5"/>
  <c r="F101" i="5"/>
  <c r="H101" i="5"/>
  <c r="J101" i="5"/>
  <c r="B106" i="5"/>
  <c r="B105" i="5"/>
  <c r="F106" i="5"/>
  <c r="F105" i="5"/>
  <c r="H106" i="5"/>
  <c r="H105" i="5"/>
  <c r="J106" i="5"/>
  <c r="J105" i="5"/>
  <c r="B110" i="5"/>
  <c r="F110" i="5"/>
  <c r="H110" i="5"/>
  <c r="J110" i="5"/>
  <c r="B115" i="5"/>
  <c r="F115" i="5"/>
  <c r="H115" i="5"/>
  <c r="J115" i="5"/>
  <c r="B120" i="5"/>
  <c r="F120" i="5"/>
  <c r="H120" i="5"/>
  <c r="J120" i="5"/>
  <c r="B123" i="5"/>
  <c r="F123" i="5"/>
  <c r="H123" i="5"/>
  <c r="J123" i="5"/>
  <c r="B132" i="5"/>
  <c r="D132" i="5"/>
  <c r="F132" i="5"/>
  <c r="G132" i="5"/>
  <c r="H132" i="5"/>
  <c r="I132" i="5"/>
  <c r="J132" i="5"/>
  <c r="K132" i="5"/>
  <c r="D135" i="5"/>
  <c r="I135" i="5"/>
  <c r="B136" i="5"/>
  <c r="B135" i="5"/>
  <c r="B147" i="5"/>
  <c r="D136" i="5"/>
  <c r="F136" i="5"/>
  <c r="F135" i="5"/>
  <c r="F147" i="5"/>
  <c r="G136" i="5"/>
  <c r="G135" i="5"/>
  <c r="G147" i="5"/>
  <c r="H136" i="5"/>
  <c r="H135" i="5"/>
  <c r="H147" i="5"/>
  <c r="I136" i="5"/>
  <c r="J136" i="5"/>
  <c r="J135" i="5"/>
  <c r="J147" i="5"/>
  <c r="K136" i="5"/>
  <c r="K135" i="5"/>
  <c r="K147" i="5"/>
  <c r="B140" i="5"/>
  <c r="D140" i="5"/>
  <c r="F140" i="5"/>
  <c r="G140" i="5"/>
  <c r="H140" i="5"/>
  <c r="I140" i="5"/>
  <c r="J140" i="5"/>
  <c r="K140" i="5"/>
  <c r="B144" i="5"/>
  <c r="D144" i="5"/>
  <c r="F144" i="5"/>
  <c r="G144" i="5"/>
  <c r="H144" i="5"/>
  <c r="I144" i="5"/>
  <c r="J144" i="5"/>
  <c r="K144" i="5"/>
  <c r="D147" i="5"/>
  <c r="I147" i="5"/>
  <c r="A3" i="6"/>
  <c r="A7" i="6"/>
  <c r="D14" i="6"/>
  <c r="B15" i="6"/>
  <c r="D15" i="6"/>
  <c r="F15" i="6"/>
  <c r="D19" i="6"/>
  <c r="D22" i="6"/>
  <c r="D23" i="6"/>
  <c r="A3" i="7"/>
  <c r="A7" i="7"/>
  <c r="B16" i="7"/>
  <c r="C16" i="7"/>
  <c r="B23" i="7"/>
  <c r="C23" i="7"/>
  <c r="B26" i="7"/>
  <c r="C26" i="7"/>
  <c r="B35" i="7"/>
  <c r="C35" i="7"/>
  <c r="B42" i="7"/>
  <c r="C42" i="7"/>
  <c r="C39" i="7"/>
  <c r="C52" i="7"/>
  <c r="B46" i="7"/>
  <c r="B39" i="7"/>
  <c r="B52" i="7"/>
  <c r="C46" i="7"/>
  <c r="B49" i="7"/>
  <c r="C49" i="7"/>
  <c r="B60" i="7"/>
  <c r="B64" i="7"/>
  <c r="C60" i="7"/>
  <c r="C64" i="7"/>
  <c r="D60" i="7"/>
  <c r="E60" i="7"/>
  <c r="E64" i="7"/>
  <c r="E75" i="7"/>
  <c r="F60" i="7"/>
  <c r="G60" i="7"/>
  <c r="G64" i="7"/>
  <c r="H60" i="7"/>
  <c r="D64" i="7"/>
  <c r="F64" i="7"/>
  <c r="F75" i="7"/>
  <c r="H64" i="7"/>
  <c r="C65" i="7"/>
  <c r="E65" i="7"/>
  <c r="G65" i="7"/>
  <c r="B67" i="7"/>
  <c r="B65" i="7"/>
  <c r="B73" i="7"/>
  <c r="C67" i="7"/>
  <c r="D67" i="7"/>
  <c r="D65" i="7"/>
  <c r="D73" i="7"/>
  <c r="E67" i="7"/>
  <c r="F67" i="7"/>
  <c r="F65" i="7"/>
  <c r="F73" i="7"/>
  <c r="G67" i="7"/>
  <c r="H67" i="7"/>
  <c r="H65" i="7"/>
  <c r="H73" i="7"/>
  <c r="C73" i="7"/>
  <c r="E73" i="7"/>
  <c r="G73" i="7"/>
  <c r="H75" i="7"/>
  <c r="A3" i="8"/>
  <c r="A7" i="8"/>
  <c r="B16" i="8"/>
  <c r="C16" i="8"/>
  <c r="C21" i="8"/>
  <c r="D16" i="8"/>
  <c r="E16" i="8"/>
  <c r="F16" i="8"/>
  <c r="G16" i="8"/>
  <c r="H16" i="8"/>
  <c r="I16" i="8"/>
  <c r="J16" i="8"/>
  <c r="K16" i="8"/>
  <c r="L16" i="8"/>
  <c r="M17" i="8"/>
  <c r="M18" i="8"/>
  <c r="M16" i="8"/>
  <c r="M21" i="8"/>
  <c r="M19" i="8"/>
  <c r="M20" i="8"/>
  <c r="B21" i="8"/>
  <c r="D21" i="8"/>
  <c r="E21" i="8"/>
  <c r="F21" i="8"/>
  <c r="G21" i="8"/>
  <c r="H21" i="8"/>
  <c r="I21" i="8"/>
  <c r="J21" i="8"/>
  <c r="K21" i="8"/>
  <c r="L21" i="8"/>
  <c r="A3" i="9"/>
  <c r="IO6" i="9"/>
  <c r="A7" i="9"/>
  <c r="IT7" i="9"/>
  <c r="IT8" i="9"/>
  <c r="IT9" i="9"/>
  <c r="IT10" i="9"/>
  <c r="IT11" i="9"/>
  <c r="IT12" i="9"/>
  <c r="B15" i="9"/>
  <c r="D15" i="9"/>
  <c r="F15" i="9"/>
  <c r="H15" i="9"/>
  <c r="H16" i="9"/>
  <c r="H17" i="9"/>
  <c r="B18" i="9"/>
  <c r="D18" i="9"/>
  <c r="F18" i="9"/>
  <c r="H18" i="9"/>
  <c r="H19" i="9"/>
  <c r="H20" i="9"/>
  <c r="B21" i="9"/>
  <c r="D21" i="9"/>
  <c r="F21" i="9"/>
  <c r="H21" i="9"/>
  <c r="H22" i="9"/>
  <c r="H23" i="9"/>
  <c r="H24" i="9"/>
  <c r="B25" i="9"/>
  <c r="B14" i="9"/>
  <c r="D25" i="9"/>
  <c r="H25" i="9"/>
  <c r="F25" i="9"/>
  <c r="F14" i="9"/>
  <c r="H26" i="9"/>
  <c r="H27" i="9"/>
  <c r="B29" i="9"/>
  <c r="B28" i="9"/>
  <c r="D29" i="9"/>
  <c r="D28" i="9"/>
  <c r="F29" i="9"/>
  <c r="F28" i="9"/>
  <c r="H29" i="9"/>
  <c r="H30" i="9"/>
  <c r="H31" i="9"/>
  <c r="H32" i="9"/>
  <c r="H33" i="9"/>
  <c r="H34" i="9"/>
  <c r="H35" i="9"/>
  <c r="H36" i="9"/>
  <c r="H37" i="9"/>
  <c r="H38" i="9"/>
  <c r="H43" i="9"/>
  <c r="B44" i="9"/>
  <c r="D44" i="9"/>
  <c r="F44" i="9"/>
  <c r="F56" i="9"/>
  <c r="H45" i="9"/>
  <c r="H46" i="9"/>
  <c r="H47" i="9"/>
  <c r="H48" i="9"/>
  <c r="H49" i="9"/>
  <c r="H50" i="9"/>
  <c r="B51" i="9"/>
  <c r="D51" i="9"/>
  <c r="F51" i="9"/>
  <c r="H51" i="9"/>
  <c r="H52" i="9"/>
  <c r="H53" i="9"/>
  <c r="H54" i="9"/>
  <c r="H55" i="9"/>
  <c r="B56" i="9"/>
  <c r="D56" i="9"/>
  <c r="B61" i="9"/>
  <c r="B72" i="9"/>
  <c r="D61" i="9"/>
  <c r="D72" i="9"/>
  <c r="F61" i="9"/>
  <c r="F72" i="9"/>
  <c r="H62" i="9"/>
  <c r="H63" i="9"/>
  <c r="H64" i="9"/>
  <c r="H65" i="9"/>
  <c r="H66" i="9"/>
  <c r="H67" i="9"/>
  <c r="B68" i="9"/>
  <c r="D68" i="9"/>
  <c r="F68" i="9"/>
  <c r="H69" i="9"/>
  <c r="H70" i="9"/>
  <c r="H71" i="9"/>
  <c r="B78" i="9"/>
  <c r="C78" i="9"/>
  <c r="D78" i="9"/>
  <c r="E78" i="9"/>
  <c r="F78" i="9"/>
  <c r="G78" i="9"/>
  <c r="H78" i="9"/>
  <c r="E79" i="9"/>
  <c r="G79" i="9"/>
  <c r="E80" i="9"/>
  <c r="G80" i="9"/>
  <c r="B81" i="9"/>
  <c r="B84" i="9"/>
  <c r="C81" i="9"/>
  <c r="E81" i="9"/>
  <c r="D81" i="9"/>
  <c r="D84" i="9"/>
  <c r="F81" i="9"/>
  <c r="F84" i="9"/>
  <c r="G94" i="9"/>
  <c r="G81" i="9"/>
  <c r="H81" i="9"/>
  <c r="H84" i="9"/>
  <c r="E82" i="9"/>
  <c r="G82" i="9"/>
  <c r="E83" i="9"/>
  <c r="G83" i="9"/>
  <c r="C84" i="9"/>
  <c r="IV84" i="9"/>
  <c r="G86" i="9"/>
  <c r="G89" i="9"/>
  <c r="G92" i="9"/>
  <c r="B106" i="9"/>
  <c r="B105" i="9"/>
  <c r="C106" i="9"/>
  <c r="C105" i="9"/>
  <c r="D106" i="9"/>
  <c r="F106" i="9"/>
  <c r="G106" i="9"/>
  <c r="H106" i="9"/>
  <c r="H105" i="9"/>
  <c r="E107" i="9"/>
  <c r="G107" i="9"/>
  <c r="E108" i="9"/>
  <c r="G108" i="9"/>
  <c r="B109" i="9"/>
  <c r="C109" i="9"/>
  <c r="D109" i="9"/>
  <c r="E109" i="9"/>
  <c r="F109" i="9"/>
  <c r="G109" i="9"/>
  <c r="H109" i="9"/>
  <c r="E110" i="9"/>
  <c r="G110" i="9"/>
  <c r="E111" i="9"/>
  <c r="G111" i="9"/>
  <c r="B112" i="9"/>
  <c r="C112" i="9"/>
  <c r="D112" i="9"/>
  <c r="E112" i="9"/>
  <c r="F112" i="9"/>
  <c r="G112" i="9"/>
  <c r="H112" i="9"/>
  <c r="E113" i="9"/>
  <c r="G113" i="9"/>
  <c r="E114" i="9"/>
  <c r="G114" i="9"/>
  <c r="E115" i="9"/>
  <c r="G115" i="9"/>
  <c r="E116" i="9"/>
  <c r="G116" i="9"/>
  <c r="E117" i="9"/>
  <c r="G117" i="9"/>
  <c r="E118" i="9"/>
  <c r="G118" i="9"/>
  <c r="IV119" i="9"/>
  <c r="A102" i="9"/>
  <c r="E137" i="9"/>
  <c r="G137" i="9"/>
  <c r="E138" i="9"/>
  <c r="G138" i="9"/>
  <c r="E139" i="9"/>
  <c r="G139" i="9"/>
  <c r="E140" i="9"/>
  <c r="G140" i="9"/>
  <c r="B141" i="9"/>
  <c r="C141" i="9"/>
  <c r="D141" i="9"/>
  <c r="E141" i="9"/>
  <c r="F141" i="9"/>
  <c r="G141" i="9"/>
  <c r="H141" i="9"/>
  <c r="C146" i="9"/>
  <c r="F146" i="9"/>
  <c r="C153" i="9"/>
  <c r="F153" i="9"/>
  <c r="C157" i="9"/>
  <c r="F157" i="9"/>
  <c r="C158" i="9"/>
  <c r="F158" i="9"/>
  <c r="C161" i="9"/>
  <c r="F161" i="9"/>
  <c r="A2" i="10"/>
  <c r="A6" i="10"/>
  <c r="B14" i="10"/>
  <c r="B13" i="10"/>
  <c r="C14" i="10"/>
  <c r="C13" i="10"/>
  <c r="C27" i="10"/>
  <c r="D14" i="10"/>
  <c r="E14" i="10"/>
  <c r="E13" i="10"/>
  <c r="E27" i="10"/>
  <c r="F14" i="10"/>
  <c r="G14" i="10"/>
  <c r="G13" i="10"/>
  <c r="G27" i="10"/>
  <c r="D15" i="10"/>
  <c r="F15" i="10"/>
  <c r="D16" i="10"/>
  <c r="F16" i="10"/>
  <c r="B17" i="10"/>
  <c r="C17" i="10"/>
  <c r="D17" i="10"/>
  <c r="E17" i="10"/>
  <c r="F17" i="10"/>
  <c r="G17" i="10"/>
  <c r="D18" i="10"/>
  <c r="F18" i="10"/>
  <c r="D19" i="10"/>
  <c r="F19" i="10"/>
  <c r="B20" i="10"/>
  <c r="C20" i="10"/>
  <c r="D20" i="10"/>
  <c r="E20" i="10"/>
  <c r="F20" i="10"/>
  <c r="G20" i="10"/>
  <c r="D21" i="10"/>
  <c r="F21" i="10"/>
  <c r="D22" i="10"/>
  <c r="F22" i="10"/>
  <c r="D23" i="10"/>
  <c r="F23" i="10"/>
  <c r="D24" i="10"/>
  <c r="F24" i="10"/>
  <c r="D25" i="10"/>
  <c r="F25" i="10"/>
  <c r="D26" i="10"/>
  <c r="F26" i="10"/>
  <c r="F35" i="10"/>
  <c r="A3" i="11"/>
  <c r="A7" i="11"/>
  <c r="J12" i="11"/>
  <c r="J17" i="11"/>
  <c r="J18" i="11"/>
  <c r="J19" i="11"/>
  <c r="B20" i="11"/>
  <c r="B22" i="11"/>
  <c r="D20" i="11"/>
  <c r="D22" i="11"/>
  <c r="F20" i="11"/>
  <c r="H20" i="11"/>
  <c r="IO4" i="1"/>
  <c r="IT5" i="1"/>
  <c r="IT6" i="1"/>
  <c r="A7" i="1"/>
  <c r="IT7" i="1"/>
  <c r="IT8" i="1"/>
  <c r="C9" i="1"/>
  <c r="IT9" i="1"/>
  <c r="C10" i="1"/>
  <c r="IT10" i="1"/>
  <c r="C11" i="1"/>
  <c r="IT11" i="1"/>
  <c r="D3" i="1"/>
  <c r="C12" i="1"/>
  <c r="C13" i="1"/>
  <c r="C15" i="1"/>
  <c r="C16" i="1"/>
  <c r="C17" i="1"/>
  <c r="C19" i="1"/>
  <c r="C20" i="1"/>
  <c r="C21" i="1"/>
  <c r="C22" i="1"/>
  <c r="G169" i="3"/>
  <c r="G157" i="3"/>
  <c r="K157" i="3"/>
  <c r="G123" i="3"/>
  <c r="G98" i="3"/>
  <c r="G89" i="3"/>
  <c r="G79" i="3"/>
  <c r="K79" i="3"/>
  <c r="G65" i="3"/>
  <c r="G53" i="3"/>
  <c r="K53" i="3"/>
  <c r="K22" i="3"/>
  <c r="G26" i="3"/>
  <c r="K26" i="3"/>
  <c r="F103" i="2"/>
  <c r="H98" i="2"/>
  <c r="G98" i="2"/>
  <c r="G109" i="2"/>
  <c r="G117" i="2"/>
  <c r="E98" i="2"/>
  <c r="E109" i="2"/>
  <c r="E117" i="2"/>
  <c r="D98" i="2"/>
  <c r="D109" i="2"/>
  <c r="D117" i="2"/>
  <c r="D119" i="2"/>
  <c r="C98" i="2"/>
  <c r="B98" i="2"/>
  <c r="B109" i="2"/>
  <c r="B117" i="2"/>
  <c r="B119" i="2"/>
  <c r="F99" i="2"/>
  <c r="I99" i="2"/>
  <c r="I98" i="2"/>
  <c r="L72" i="2"/>
  <c r="I54" i="2"/>
  <c r="I13" i="2"/>
  <c r="F54" i="2"/>
  <c r="F13" i="2"/>
  <c r="B54" i="2"/>
  <c r="H40" i="2"/>
  <c r="L40" i="2"/>
  <c r="H24" i="2"/>
  <c r="L24" i="2"/>
  <c r="H15" i="2"/>
  <c r="B14" i="2"/>
  <c r="C23" i="1"/>
  <c r="IV14" i="14"/>
  <c r="IV76" i="14"/>
  <c r="F13" i="10"/>
  <c r="D13" i="10"/>
  <c r="B27" i="10"/>
  <c r="J95" i="5"/>
  <c r="J127" i="5"/>
  <c r="F95" i="5"/>
  <c r="F127" i="5"/>
  <c r="D149" i="5"/>
  <c r="J13" i="5"/>
  <c r="J47" i="5"/>
  <c r="F13" i="5"/>
  <c r="F47" i="5"/>
  <c r="D69" i="5"/>
  <c r="F39" i="9"/>
  <c r="D14" i="9"/>
  <c r="IT13" i="9"/>
  <c r="G75" i="7"/>
  <c r="F14" i="6"/>
  <c r="F19" i="6"/>
  <c r="F22" i="6"/>
  <c r="F23" i="6"/>
  <c r="B14" i="6"/>
  <c r="B19" i="6"/>
  <c r="B22" i="6"/>
  <c r="B23" i="6"/>
  <c r="FB12" i="5"/>
  <c r="F51" i="5"/>
  <c r="H51" i="5"/>
  <c r="J51" i="5"/>
  <c r="F131" i="5"/>
  <c r="N37" i="4"/>
  <c r="N14" i="4"/>
  <c r="G39" i="3"/>
  <c r="K39" i="3"/>
  <c r="D13" i="3"/>
  <c r="D181" i="3"/>
  <c r="B13" i="3"/>
  <c r="B181" i="3"/>
  <c r="F98" i="2"/>
  <c r="F36" i="10"/>
  <c r="A7" i="10"/>
  <c r="H119" i="9"/>
  <c r="H142" i="9"/>
  <c r="G96" i="9"/>
  <c r="H95" i="5"/>
  <c r="H127" i="5"/>
  <c r="B95" i="5"/>
  <c r="B127" i="5"/>
  <c r="B149" i="5"/>
  <c r="H13" i="5"/>
  <c r="H47" i="5"/>
  <c r="B13" i="5"/>
  <c r="B47" i="5"/>
  <c r="B69" i="5"/>
  <c r="FA12" i="5"/>
  <c r="J12" i="5"/>
  <c r="N21" i="4"/>
  <c r="J13" i="4"/>
  <c r="J41" i="4"/>
  <c r="H13" i="4"/>
  <c r="H41" i="4"/>
  <c r="F13" i="4"/>
  <c r="F41" i="4"/>
  <c r="D13" i="4"/>
  <c r="D41" i="4"/>
  <c r="K164" i="3"/>
  <c r="K130" i="3"/>
  <c r="K107" i="3"/>
  <c r="K98" i="3"/>
  <c r="K73" i="3"/>
  <c r="K59" i="3"/>
  <c r="L13" i="3"/>
  <c r="L181" i="3"/>
  <c r="H13" i="3"/>
  <c r="H181" i="3"/>
  <c r="J109" i="2"/>
  <c r="J117" i="2"/>
  <c r="J119" i="2"/>
  <c r="I13" i="3"/>
  <c r="I181" i="3"/>
  <c r="E37" i="15"/>
  <c r="G119" i="14"/>
  <c r="G117" i="14"/>
  <c r="G115" i="14"/>
  <c r="G113" i="14"/>
  <c r="G62" i="14"/>
  <c r="G63" i="14"/>
  <c r="G64" i="14"/>
  <c r="F74" i="14"/>
  <c r="E20" i="13"/>
  <c r="H20" i="13"/>
  <c r="H21" i="13"/>
  <c r="H12" i="13"/>
  <c r="H195" i="2"/>
  <c r="H108" i="2"/>
  <c r="H109" i="2"/>
  <c r="H117" i="2"/>
  <c r="I128" i="2"/>
  <c r="I127" i="2"/>
  <c r="I77" i="2"/>
  <c r="I78" i="2"/>
  <c r="I86" i="2"/>
  <c r="F128" i="2"/>
  <c r="F127" i="2"/>
  <c r="F77" i="2"/>
  <c r="B128" i="2"/>
  <c r="B127" i="2"/>
  <c r="B77" i="2"/>
  <c r="E13" i="3"/>
  <c r="E181" i="3"/>
  <c r="C13" i="3"/>
  <c r="G118" i="14"/>
  <c r="G116" i="14"/>
  <c r="G72" i="14"/>
  <c r="G70" i="14"/>
  <c r="G68" i="14"/>
  <c r="G66" i="14"/>
  <c r="IT13" i="14"/>
  <c r="C108" i="2"/>
  <c r="C109" i="2"/>
  <c r="C117" i="2"/>
  <c r="C119" i="2"/>
  <c r="F195" i="2"/>
  <c r="F108" i="2"/>
  <c r="F109" i="2"/>
  <c r="F117" i="2"/>
  <c r="D169" i="2"/>
  <c r="L170" i="2"/>
  <c r="D128" i="2"/>
  <c r="D79" i="2"/>
  <c r="L80" i="2"/>
  <c r="D54" i="2"/>
  <c r="L34" i="2"/>
  <c r="D14" i="2"/>
  <c r="L15" i="2"/>
  <c r="E119" i="14"/>
  <c r="E118" i="14"/>
  <c r="E117" i="14"/>
  <c r="E116" i="14"/>
  <c r="E115" i="14"/>
  <c r="E114" i="14"/>
  <c r="F78" i="2"/>
  <c r="F86" i="2"/>
  <c r="F88" i="2"/>
  <c r="B13" i="2"/>
  <c r="B78" i="2"/>
  <c r="B86" i="2"/>
  <c r="B88" i="2"/>
  <c r="IV14" i="9"/>
  <c r="H118" i="2"/>
  <c r="H119" i="2"/>
  <c r="E118" i="2"/>
  <c r="E119" i="2"/>
  <c r="I87" i="2"/>
  <c r="I88" i="2"/>
  <c r="H14" i="2"/>
  <c r="K14" i="2"/>
  <c r="D13" i="2"/>
  <c r="L14" i="2"/>
  <c r="L54" i="2"/>
  <c r="K54" i="2"/>
  <c r="H54" i="2"/>
  <c r="H79" i="2"/>
  <c r="K79" i="2"/>
  <c r="L79" i="2"/>
  <c r="F14" i="3"/>
  <c r="F19" i="3"/>
  <c r="F20" i="3"/>
  <c r="F21" i="3"/>
  <c r="F22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5" i="3"/>
  <c r="F46" i="3"/>
  <c r="F47" i="3"/>
  <c r="F48" i="3"/>
  <c r="F49" i="3"/>
  <c r="F54" i="3"/>
  <c r="F55" i="3"/>
  <c r="F40" i="3"/>
  <c r="F41" i="3"/>
  <c r="F42" i="3"/>
  <c r="F43" i="3"/>
  <c r="F44" i="3"/>
  <c r="F56" i="3"/>
  <c r="F57" i="3"/>
  <c r="F58" i="3"/>
  <c r="F59" i="3"/>
  <c r="F66" i="3"/>
  <c r="F67" i="3"/>
  <c r="F68" i="3"/>
  <c r="F69" i="3"/>
  <c r="F70" i="3"/>
  <c r="F71" i="3"/>
  <c r="F72" i="3"/>
  <c r="F73" i="3"/>
  <c r="F80" i="3"/>
  <c r="F81" i="3"/>
  <c r="F82" i="3"/>
  <c r="F83" i="3"/>
  <c r="F84" i="3"/>
  <c r="F85" i="3"/>
  <c r="F86" i="3"/>
  <c r="F88" i="3"/>
  <c r="F89" i="3"/>
  <c r="F94" i="3"/>
  <c r="F95" i="3"/>
  <c r="F96" i="3"/>
  <c r="F97" i="3"/>
  <c r="F98" i="3"/>
  <c r="F104" i="3"/>
  <c r="F105" i="3"/>
  <c r="F106" i="3"/>
  <c r="F107" i="3"/>
  <c r="F112" i="3"/>
  <c r="F113" i="3"/>
  <c r="F114" i="3"/>
  <c r="F115" i="3"/>
  <c r="F116" i="3"/>
  <c r="F117" i="3"/>
  <c r="F118" i="3"/>
  <c r="F124" i="3"/>
  <c r="F125" i="3"/>
  <c r="F126" i="3"/>
  <c r="F127" i="3"/>
  <c r="F128" i="3"/>
  <c r="F129" i="3"/>
  <c r="F130" i="3"/>
  <c r="F134" i="3"/>
  <c r="F135" i="3"/>
  <c r="F136" i="3"/>
  <c r="F137" i="3"/>
  <c r="F138" i="3"/>
  <c r="F139" i="3"/>
  <c r="F140" i="3"/>
  <c r="F148" i="3"/>
  <c r="F149" i="3"/>
  <c r="F150" i="3"/>
  <c r="F151" i="3"/>
  <c r="F158" i="3"/>
  <c r="F159" i="3"/>
  <c r="F160" i="3"/>
  <c r="F161" i="3"/>
  <c r="F162" i="3"/>
  <c r="F163" i="3"/>
  <c r="F164" i="3"/>
  <c r="F170" i="3"/>
  <c r="F171" i="3"/>
  <c r="F172" i="3"/>
  <c r="F173" i="3"/>
  <c r="F174" i="3"/>
  <c r="F175" i="3"/>
  <c r="F176" i="3"/>
  <c r="F177" i="3"/>
  <c r="F180" i="3"/>
  <c r="F13" i="3"/>
  <c r="F15" i="3"/>
  <c r="F16" i="3"/>
  <c r="F17" i="3"/>
  <c r="F18" i="3"/>
  <c r="F23" i="3"/>
  <c r="F50" i="3"/>
  <c r="F51" i="3"/>
  <c r="F52" i="3"/>
  <c r="F53" i="3"/>
  <c r="F60" i="3"/>
  <c r="F61" i="3"/>
  <c r="F62" i="3"/>
  <c r="F63" i="3"/>
  <c r="F64" i="3"/>
  <c r="F65" i="3"/>
  <c r="F74" i="3"/>
  <c r="F75" i="3"/>
  <c r="F76" i="3"/>
  <c r="F77" i="3"/>
  <c r="F78" i="3"/>
  <c r="F79" i="3"/>
  <c r="F99" i="3"/>
  <c r="F100" i="3"/>
  <c r="F101" i="3"/>
  <c r="F102" i="3"/>
  <c r="F103" i="3"/>
  <c r="F108" i="3"/>
  <c r="F109" i="3"/>
  <c r="F110" i="3"/>
  <c r="F111" i="3"/>
  <c r="F131" i="3"/>
  <c r="F132" i="3"/>
  <c r="F133" i="3"/>
  <c r="F165" i="3"/>
  <c r="F166" i="3"/>
  <c r="F167" i="3"/>
  <c r="F168" i="3"/>
  <c r="F169" i="3"/>
  <c r="F24" i="3"/>
  <c r="F25" i="3"/>
  <c r="F26" i="3"/>
  <c r="F90" i="3"/>
  <c r="F91" i="3"/>
  <c r="F92" i="3"/>
  <c r="F93" i="3"/>
  <c r="F119" i="3"/>
  <c r="F120" i="3"/>
  <c r="F121" i="3"/>
  <c r="F122" i="3"/>
  <c r="F123" i="3"/>
  <c r="F141" i="3"/>
  <c r="F142" i="3"/>
  <c r="F143" i="3"/>
  <c r="F144" i="3"/>
  <c r="F145" i="3"/>
  <c r="F146" i="3"/>
  <c r="F147" i="3"/>
  <c r="F152" i="3"/>
  <c r="F153" i="3"/>
  <c r="F154" i="3"/>
  <c r="F155" i="3"/>
  <c r="F156" i="3"/>
  <c r="F157" i="3"/>
  <c r="J13" i="3"/>
  <c r="J181" i="3"/>
  <c r="J15" i="3"/>
  <c r="G51" i="5"/>
  <c r="K51" i="5"/>
  <c r="G131" i="5"/>
  <c r="I131" i="5"/>
  <c r="K131" i="5"/>
  <c r="I51" i="5"/>
  <c r="F69" i="5"/>
  <c r="H69" i="5"/>
  <c r="F149" i="5"/>
  <c r="H149" i="5"/>
  <c r="B86" i="5"/>
  <c r="H94" i="5"/>
  <c r="G149" i="5"/>
  <c r="I149" i="5"/>
  <c r="D127" i="2"/>
  <c r="L128" i="2"/>
  <c r="K128" i="2"/>
  <c r="H128" i="2"/>
  <c r="H169" i="2"/>
  <c r="K169" i="2"/>
  <c r="L169" i="2"/>
  <c r="I195" i="2"/>
  <c r="I108" i="2"/>
  <c r="I109" i="2"/>
  <c r="I117" i="2"/>
  <c r="A8" i="14"/>
  <c r="G13" i="3"/>
  <c r="G181" i="3"/>
  <c r="K13" i="3"/>
  <c r="K181" i="3"/>
  <c r="C181" i="3"/>
  <c r="C31" i="13"/>
  <c r="H31" i="13"/>
  <c r="H131" i="5"/>
  <c r="J131" i="5"/>
  <c r="E27" i="6"/>
  <c r="B27" i="6"/>
  <c r="G69" i="5"/>
  <c r="I69" i="5"/>
  <c r="D27" i="10"/>
  <c r="F27" i="10"/>
  <c r="F181" i="3"/>
  <c r="L13" i="2"/>
  <c r="K13" i="2"/>
  <c r="H13" i="2"/>
  <c r="D77" i="2"/>
  <c r="D78" i="2"/>
  <c r="D86" i="2"/>
  <c r="H127" i="2"/>
  <c r="K127" i="2"/>
  <c r="L127" i="2"/>
  <c r="L77" i="2"/>
  <c r="H86" i="5"/>
  <c r="J94" i="5"/>
  <c r="L86" i="2"/>
  <c r="D88" i="2"/>
  <c r="L88" i="2"/>
  <c r="H77" i="2"/>
  <c r="K77" i="2"/>
  <c r="L78" i="2"/>
  <c r="E53" i="14"/>
  <c r="E72" i="14"/>
  <c r="E65" i="14"/>
  <c r="E67" i="14"/>
  <c r="E69" i="14"/>
  <c r="E71" i="14"/>
  <c r="E63" i="14"/>
  <c r="D74" i="14"/>
  <c r="E64" i="14"/>
  <c r="E66" i="14"/>
  <c r="E68" i="14"/>
  <c r="E70" i="14"/>
  <c r="E62" i="14"/>
  <c r="C57" i="14"/>
  <c r="C74" i="14"/>
  <c r="B57" i="14"/>
  <c r="B74" i="14"/>
  <c r="G57" i="14"/>
  <c r="E57" i="14"/>
  <c r="G49" i="14"/>
  <c r="E49" i="14"/>
  <c r="F44" i="14"/>
  <c r="F36" i="14"/>
  <c r="E78" i="14"/>
  <c r="E76" i="14"/>
  <c r="F22" i="14"/>
  <c r="C31" i="14"/>
  <c r="B31" i="14"/>
  <c r="F31" i="14"/>
  <c r="J20" i="11"/>
  <c r="J22" i="11"/>
  <c r="B119" i="9"/>
  <c r="B142" i="9"/>
  <c r="F105" i="9"/>
  <c r="F119" i="9"/>
  <c r="F142" i="9"/>
  <c r="D105" i="9"/>
  <c r="D119" i="9"/>
  <c r="F102" i="9"/>
  <c r="D102" i="9"/>
  <c r="E106" i="9"/>
  <c r="G105" i="9"/>
  <c r="E105" i="9"/>
  <c r="C119" i="9"/>
  <c r="G84" i="9"/>
  <c r="G95" i="9"/>
  <c r="G97" i="9"/>
  <c r="E84" i="9"/>
  <c r="H68" i="9"/>
  <c r="F73" i="9"/>
  <c r="G123" i="9"/>
  <c r="G130" i="9"/>
  <c r="G131" i="9"/>
  <c r="G132" i="9"/>
  <c r="F74" i="9"/>
  <c r="H72" i="9"/>
  <c r="H61" i="9"/>
  <c r="H56" i="9"/>
  <c r="H44" i="9"/>
  <c r="H14" i="9"/>
  <c r="H28" i="9"/>
  <c r="B39" i="9"/>
  <c r="D39" i="9"/>
  <c r="H39" i="9"/>
  <c r="D75" i="7"/>
  <c r="C75" i="7"/>
  <c r="B75" i="7"/>
  <c r="C15" i="7"/>
  <c r="C38" i="7"/>
  <c r="B15" i="7"/>
  <c r="B38" i="7"/>
  <c r="B53" i="7"/>
  <c r="L41" i="4"/>
  <c r="M13" i="4"/>
  <c r="M41" i="4"/>
  <c r="K13" i="4"/>
  <c r="K41" i="4"/>
  <c r="I13" i="4"/>
  <c r="I41" i="4"/>
  <c r="B41" i="4"/>
  <c r="N27" i="4"/>
  <c r="G13" i="4"/>
  <c r="G41" i="4"/>
  <c r="E13" i="4"/>
  <c r="E41" i="4"/>
  <c r="C13" i="4"/>
  <c r="C41" i="4"/>
  <c r="A8" i="9"/>
  <c r="D142" i="9"/>
  <c r="C142" i="9"/>
  <c r="E119" i="9"/>
  <c r="G119" i="9"/>
  <c r="N41" i="4"/>
  <c r="M34" i="16"/>
  <c r="C34" i="16"/>
  <c r="C36" i="16"/>
  <c r="N13" i="4"/>
  <c r="G142" i="9"/>
  <c r="E142" i="9"/>
</calcChain>
</file>

<file path=xl/sharedStrings.xml><?xml version="1.0" encoding="utf-8"?>
<sst xmlns="http://schemas.openxmlformats.org/spreadsheetml/2006/main" count="1754" uniqueCount="1150">
  <si>
    <t>&lt;IDENTIFICAÇÃO DO ÓRGÃO, QUANDO O DEMONSTRATIVO FOR ESPECÍFICO DE UM ÓRGÃO&gt;</t>
  </si>
  <si>
    <t>RELATÓRIO RESUMIDO DA EXECUÇÃO ORÇAMENTÁRIA</t>
  </si>
  <si>
    <t>As linhas 6 a 12 detectam se o período está preenchido corretamente. Em caso de preenchimento indevido a linha 13 irá apresentar somatório igual a ZERO, o que fará aparecer uma mensagem de erro lá no cabeçalho da planilha.</t>
  </si>
  <si>
    <t>3º Bimestre de 2018</t>
  </si>
  <si>
    <t>1º Bimestre de 2018</t>
  </si>
  <si>
    <t>INFORMAÇÕES INICIAIS - Versão 2018.1</t>
  </si>
  <si>
    <t>2º Bimestre de 2018</t>
  </si>
  <si>
    <t>DADOS DO GESTOR</t>
  </si>
  <si>
    <t>4º Bimestre de 2018</t>
  </si>
  <si>
    <t>Nome do Gestor</t>
  </si>
  <si>
    <t>5º Bimestre de 2018</t>
  </si>
  <si>
    <t>Período de Mandato</t>
  </si>
  <si>
    <t>6º Bimestre de 2018</t>
  </si>
  <si>
    <t>CPF</t>
  </si>
  <si>
    <t>Contador</t>
  </si>
  <si>
    <t>Inscrição no CRC</t>
  </si>
  <si>
    <t>DADOS DO RELATÓRIO</t>
  </si>
  <si>
    <t>Meio de Publicação</t>
  </si>
  <si>
    <r>
      <rPr>
        <sz val="11"/>
        <color indexed="8"/>
        <rFont val="Calibri"/>
        <family val="2"/>
      </rPr>
      <t>Data da Publicação (</t>
    </r>
    <r>
      <rPr>
        <sz val="8"/>
        <rFont val="Arial"/>
        <family val="2"/>
      </rPr>
      <t>Art. 55 da LRF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</si>
  <si>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</si>
  <si>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</si>
  <si>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</si>
  <si>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</si>
  <si>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</si>
  <si>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</si>
  <si>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</si>
  <si>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V2018.1</t>
  </si>
  <si>
    <t>Tabela 1 - Balanço Orçamentário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</si>
  <si>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</si>
  <si>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</si>
  <si>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</si>
  <si>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</si>
  <si>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RECEITAS</t>
  </si>
  <si>
    <t>PREVISÃO INICIAL</t>
  </si>
  <si>
    <t>PREVISÃO ATUALIZADA</t>
  </si>
  <si>
    <t>RECEITAS REALIZADAS</t>
  </si>
  <si>
    <t>SALDO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</si>
  <si>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</si>
  <si>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</si>
  <si>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</si>
  <si>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</si>
  <si>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</si>
  <si>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</si>
  <si>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</si>
  <si>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</si>
  <si>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</si>
  <si>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</si>
  <si>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</si>
  <si>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IMPOSTOS, TAXAS E CONTRIBUIÇÕES DE MELHORIAS</t>
  </si>
  <si>
    <t xml:space="preserve">            Impostos</t>
  </si>
  <si>
    <t xml:space="preserve">            Taxas</t>
  </si>
  <si>
    <t xml:space="preserve">            Contribuição de Melhoria</t>
  </si>
  <si>
    <t xml:space="preserve">       CONTRIBUIÇÕES</t>
  </si>
  <si>
    <t xml:space="preserve">            Contribuições Sociais</t>
  </si>
  <si>
    <t>Contribuições Econômicas</t>
  </si>
  <si>
    <t xml:space="preserve">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</si>
  <si>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</si>
  <si>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</si>
  <si>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>Exploração do Patrimônio imobiliário do Estado</t>
  </si>
  <si>
    <t xml:space="preserve">           Valores Mobiliários</t>
  </si>
  <si>
    <t>Delegação de Serviços Públicos Mediante Concessão, Permissão, autorização ou Licença</t>
  </si>
  <si>
    <t>Exploração de Recursos Naturais</t>
  </si>
  <si>
    <t>Exploração do patrimônio intângível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</si>
  <si>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</si>
  <si>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</si>
  <si>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</si>
  <si>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</si>
  <si>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</si>
  <si>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>Serviços Administrativos e Comerciais Gerais</t>
  </si>
  <si>
    <t>Serviços e Atividades Referentes à Navegação e ao Transporte</t>
  </si>
  <si>
    <t>Serviços e Atividades Referentes à Saúde</t>
  </si>
  <si>
    <t>Serviços e Atividades Financeiras</t>
  </si>
  <si>
    <t>Outros Serviços</t>
  </si>
  <si>
    <t xml:space="preserve">        TRANSFERÊNCIAS CORRENTES</t>
  </si>
  <si>
    <t xml:space="preserve">           Transferências da União e de suas Entidades</t>
  </si>
  <si>
    <t xml:space="preserve">           Transferências dos Estados e do Distrito Federal e de suas Entidades</t>
  </si>
  <si>
    <t xml:space="preserve">           Transferências dos Municípios e de suas Entidades</t>
  </si>
  <si>
    <t xml:space="preserve">           Transferências de Instituições Privadas</t>
  </si>
  <si>
    <t xml:space="preserve">           Transferências de Outras Instituições Públicas</t>
  </si>
  <si>
    <t xml:space="preserve">           Transferências do Exterior</t>
  </si>
  <si>
    <t xml:space="preserve">          Transferências de Pessoas Físicas</t>
  </si>
  <si>
    <t xml:space="preserve">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</si>
  <si>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</si>
  <si>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</si>
  <si>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</si>
  <si>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</si>
  <si>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</si>
  <si>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</si>
  <si>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</si>
  <si>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– Mercado Interno</t>
  </si>
  <si>
    <t xml:space="preserve">            Operações de Crédito - 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</si>
  <si>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</si>
  <si>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</si>
  <si>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</si>
  <si>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</si>
  <si>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</si>
  <si>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</si>
  <si>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</si>
  <si>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</si>
  <si>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</si>
  <si>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</si>
  <si>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</si>
  <si>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</si>
  <si>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</si>
  <si>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</si>
  <si>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</si>
  <si>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</si>
  <si>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</si>
  <si>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</si>
  <si>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 Demais Receitas de Capital</t>
  </si>
  <si>
    <t>RECEITAS (INTRA-ORÇAMENTÁRIAS) (II)    Linha 125</t>
  </si>
  <si>
    <t>SUBTOTAL DAS RECEITAS (III) = (I + II)</t>
  </si>
  <si>
    <t>OPERAÇÕES DE CRÉDITO / REFINANCIAMENTO  (IV)</t>
  </si>
  <si>
    <t xml:space="preserve">    Operações de Crédito – Mercado Interno</t>
  </si>
  <si>
    <t xml:space="preserve">        Mobiliária</t>
  </si>
  <si>
    <t xml:space="preserve">        Contratual</t>
  </si>
  <si>
    <t xml:space="preserve">    Operações de Crédito – Mercado Externo</t>
  </si>
  <si>
    <t>SUBTOTAL COM REFINANCIAMENTO (V) = (III + IV)</t>
  </si>
  <si>
    <t>DÉFICIT (VI)</t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</si>
  <si>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</si>
  <si>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</si>
  <si>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</si>
  <si>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</si>
  <si>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</si>
  <si>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 INICIAL</t>
  </si>
  <si>
    <t>DOTAÇÃO ATUALIZADA</t>
  </si>
  <si>
    <t>DESPESAS EMPENHADAS</t>
  </si>
  <si>
    <t>DESPESAS LIQUIDADAS</t>
  </si>
  <si>
    <t>DESPESAS PAGAS ATÉ O BIMESTRE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</si>
  <si>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2</t>
    </r>
  </si>
  <si>
    <t>DESPESAS</t>
  </si>
  <si>
    <t>(d)</t>
  </si>
  <si>
    <t>(e)</t>
  </si>
  <si>
    <t>(f)</t>
  </si>
  <si>
    <t xml:space="preserve">(g) = (e-f) </t>
  </si>
  <si>
    <t>(h)</t>
  </si>
  <si>
    <t>(i) = (e-h)</t>
  </si>
  <si>
    <t>(j)</t>
  </si>
  <si>
    <t>(k)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</si>
  <si>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</si>
  <si>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</si>
  <si>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</si>
  <si>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</si>
  <si>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</si>
  <si>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</si>
  <si>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</si>
  <si>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</si>
  <si>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</si>
  <si>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</si>
  <si>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</si>
  <si>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</si>
  <si>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</si>
  <si>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</si>
  <si>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</si>
  <si>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</si>
  <si>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</si>
  <si>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</si>
  <si>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SUPERAVIT (XIII)</t>
  </si>
  <si>
    <t>TOTAL (XIV) = (XII + XIII)</t>
  </si>
  <si>
    <t xml:space="preserve">    RESERVA DO RPPS</t>
  </si>
  <si>
    <t>FONTE: Sistema &lt;sistema&gt;, Unidade Responsável: &lt;Unidade Responsável&gt;. Emissão: &lt;dd/mm/aaaa&gt;, às &lt;hh:mm:ss&gt;. Assinado Digitalmente no dia &lt;dd/mm/aaaa&gt;, às &lt;hh:mm:ss&gt;.</t>
  </si>
  <si>
    <t>2 Essa coluna poderá ser apresentada somente no último bimestre</t>
  </si>
  <si>
    <t>RECEITAS INTRA-ORÇAMENTÁRIAS</t>
  </si>
  <si>
    <t>RECEITAS (INTRA-ORÇAMENTÁRIAS) (II)</t>
  </si>
  <si>
    <t xml:space="preserve">         IMPOSTOS, TAXAS E CONTRIBUIÇÕES DE MELHORIAS</t>
  </si>
  <si>
    <t xml:space="preserve">        CONTRIBUIÇÕES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</si>
  <si>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</si>
  <si>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</si>
  <si>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 do Serviço de Iluminação Pública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</si>
  <si>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</si>
  <si>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</si>
  <si>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</si>
  <si>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</si>
  <si>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Receita Decorrente do Direito de Exploração de Bens Públicos em Áreas de Domínio Público</t>
  </si>
  <si>
    <t xml:space="preserve">            Exploração do Patrimônio Intangível</t>
  </si>
  <si>
    <t xml:space="preserve">         Serviços Administrativos e Comerciais Gerais</t>
  </si>
  <si>
    <t xml:space="preserve">          Serviços e Atividades Referentes à Navegação e ao Transporte</t>
  </si>
  <si>
    <t xml:space="preserve">          Serviços Referentes à Saúde</t>
  </si>
  <si>
    <t xml:space="preserve">            Serviços e Atividades financeiras</t>
  </si>
  <si>
    <t xml:space="preserve">           Outros Serviços</t>
  </si>
  <si>
    <r>
      <rPr>
        <sz val="10"/>
        <color indexed="60"/>
        <rFont val="Times New Roman"/>
        <family val="1"/>
      </rPr>
      <t xml:space="preserve">           </t>
    </r>
    <r>
      <rPr>
        <sz val="10"/>
        <rFont val="Times New Roman"/>
        <family val="1"/>
      </rPr>
      <t xml:space="preserve"> Transferências do Estado e e do Distrito Federal e de suas Entidades</t>
    </r>
  </si>
  <si>
    <r>
      <rPr>
        <sz val="10"/>
        <color indexed="60"/>
        <rFont val="Times New Roman"/>
        <family val="1"/>
      </rPr>
      <t xml:space="preserve">        </t>
    </r>
    <r>
      <rPr>
        <sz val="10"/>
        <rFont val="Times New Roman"/>
        <family val="1"/>
      </rPr>
      <t xml:space="preserve">    Transferências dos Municípios e de suas Entidades</t>
    </r>
  </si>
  <si>
    <t xml:space="preserve">             Transferências de Outras Instituições Públicas</t>
  </si>
  <si>
    <t xml:space="preserve">              Transferências do Exterior</t>
  </si>
  <si>
    <t xml:space="preserve">             Multas Administrativas, Contratuais e Judiciais</t>
  </si>
  <si>
    <t xml:space="preserve">             Demais Receitas Correntes</t>
  </si>
  <si>
    <t xml:space="preserve">              Operações de Crédito - Mercado Interno</t>
  </si>
  <si>
    <t xml:space="preserve">             Operações de Crédito - Mercado Externo</t>
  </si>
  <si>
    <t xml:space="preserve">             Transferências de Instituições Privadas</t>
  </si>
  <si>
    <t xml:space="preserve">             Transferências do Exterior</t>
  </si>
  <si>
    <t xml:space="preserve">             Transferências de Pessoas Físicas</t>
  </si>
  <si>
    <t xml:space="preserve">           Remuneração das Disponibilidades do Tesouro</t>
  </si>
  <si>
    <t xml:space="preserve">            Resgate de Títulos do Tesouro       </t>
  </si>
  <si>
    <t xml:space="preserve">           Demais Receitas de Capital</t>
  </si>
  <si>
    <t>DESPESAS INTRA-ORÇAMENTÁRIAS</t>
  </si>
  <si>
    <t>INSCRITAS EM RESTOS A PAGAR NÃO PROCESSADOS</t>
  </si>
  <si>
    <t>Até o 
Bimestre</t>
  </si>
  <si>
    <t xml:space="preserve">           AMORTIZAÇÃO DA DÍVIDA</t>
  </si>
  <si>
    <t xml:space="preserve">      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</si>
  <si>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</si>
  <si>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</si>
  <si>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</si>
  <si>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FUNÇÃO/SUBFUNÇÃO</t>
  </si>
  <si>
    <t>DOTAÇÃO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</si>
  <si>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 (f)</t>
    </r>
  </si>
  <si>
    <t>INICIAL</t>
  </si>
  <si>
    <t>ATUALIZADA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</si>
  <si>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</si>
  <si>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</si>
  <si>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</si>
  <si>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</si>
  <si>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</si>
  <si>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</si>
  <si>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</si>
  <si>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</si>
  <si>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</si>
  <si>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</si>
  <si>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</si>
  <si>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</si>
  <si>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</si>
  <si>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</si>
  <si>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Representação Judicial e Extrajudicial</t>
  </si>
  <si>
    <t xml:space="preserve">    ADMINISTRAÇÃO</t>
  </si>
  <si>
    <t>Planejamento e Orçamento</t>
  </si>
  <si>
    <t>Administração Geral</t>
  </si>
  <si>
    <t>Administração Financeira</t>
  </si>
  <si>
    <t>Controle Interno</t>
  </si>
  <si>
    <t>Normatização e Fiscalização</t>
  </si>
  <si>
    <t>Tecnologia da Informação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</si>
  <si>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</si>
  <si>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</si>
  <si>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</si>
  <si>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</si>
  <si>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</si>
  <si>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</si>
  <si>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</si>
  <si>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</si>
  <si>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</si>
  <si>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</si>
  <si>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</si>
  <si>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</si>
  <si>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</si>
  <si>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</si>
  <si>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</si>
  <si>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</si>
  <si>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</si>
  <si>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</si>
  <si>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</si>
  <si>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</si>
  <si>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</si>
  <si>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</si>
  <si>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</si>
  <si>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</si>
  <si>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</si>
  <si>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</si>
  <si>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</si>
  <si>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</si>
  <si>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</si>
  <si>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</si>
  <si>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</si>
  <si>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</si>
  <si>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</si>
  <si>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</si>
  <si>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</si>
  <si>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</si>
  <si>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</si>
  <si>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</si>
  <si>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</si>
  <si>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</si>
  <si>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</si>
  <si>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</si>
  <si>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</si>
  <si>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</si>
  <si>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</si>
  <si>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</si>
  <si>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</si>
  <si>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</si>
  <si>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</si>
  <si>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</si>
  <si>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</si>
  <si>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</si>
  <si>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</si>
  <si>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</si>
  <si>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</si>
  <si>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</si>
  <si>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</si>
  <si>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</si>
  <si>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</si>
  <si>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</si>
  <si>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</si>
  <si>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</si>
  <si>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</si>
  <si>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</si>
  <si>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</si>
  <si>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</si>
  <si>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</si>
  <si>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</si>
  <si>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</si>
  <si>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</si>
  <si>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</si>
  <si>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</si>
  <si>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</si>
  <si>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</si>
  <si>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</si>
  <si>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</si>
  <si>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</si>
  <si>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</si>
  <si>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</si>
  <si>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</si>
  <si>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</si>
  <si>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</si>
  <si>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</si>
  <si>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</si>
  <si>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</si>
  <si>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</si>
  <si>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</si>
  <si>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</si>
  <si>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</si>
  <si>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</si>
  <si>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</si>
  <si>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</si>
  <si>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</si>
  <si>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</si>
  <si>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</si>
  <si>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</si>
  <si>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</si>
  <si>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</si>
  <si>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</si>
  <si>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</si>
  <si>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</si>
  <si>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</si>
  <si>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</si>
  <si>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</si>
  <si>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Aéreo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</si>
  <si>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</si>
  <si>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</si>
  <si>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</si>
  <si>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</si>
  <si>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</si>
  <si>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</si>
  <si>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</si>
  <si>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</si>
  <si>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</si>
  <si>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</si>
  <si>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</si>
  <si>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</si>
  <si>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</si>
  <si>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</si>
  <si>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</si>
  <si>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</si>
  <si>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</si>
  <si>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</si>
  <si>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</si>
  <si>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Tabela 3 - Demonstrativo da Receita Corrente Líquida</t>
  </si>
  <si>
    <t>1º Bimestre de 2017</t>
  </si>
  <si>
    <t>Fev</t>
  </si>
  <si>
    <t>Jan</t>
  </si>
  <si>
    <t>Dez</t>
  </si>
  <si>
    <t>2º Bimestre de 2017</t>
  </si>
  <si>
    <t>Abr</t>
  </si>
  <si>
    <t>Mar</t>
  </si>
  <si>
    <t>3º Bimestre de 2017</t>
  </si>
  <si>
    <t>Jun</t>
  </si>
  <si>
    <t>Mai</t>
  </si>
  <si>
    <t>4º Bimestre de 2017</t>
  </si>
  <si>
    <t>Ago</t>
  </si>
  <si>
    <t>Jul</t>
  </si>
  <si>
    <t>DEMONSTRATIVO DA RECEITA CORRENTE LÍQUIDA</t>
  </si>
  <si>
    <t>5º Bimestre de 2017</t>
  </si>
  <si>
    <t>Out</t>
  </si>
  <si>
    <t>Set</t>
  </si>
  <si>
    <t>6º Bimestre de 2017</t>
  </si>
  <si>
    <t>Nov</t>
  </si>
  <si>
    <t>RREO - Anexo 3 (LRF, Art. 53, inciso I)</t>
  </si>
  <si>
    <t>ESPECIFICAÇÃO</t>
  </si>
  <si>
    <t>EVOLUÇÃO DA RECEITA REALIZADA NOS ÚLTIMOS 12 MESES</t>
  </si>
  <si>
    <t>TOTAL (ÚLTIMOS 12 MESES)</t>
  </si>
  <si>
    <t>RECEITAS CORRENTES (I)</t>
  </si>
  <si>
    <t xml:space="preserve">     Impostos, Taxas e Contribuições de Melhoria</t>
  </si>
  <si>
    <t xml:space="preserve">         IPTU</t>
  </si>
  <si>
    <t xml:space="preserve">         ISS</t>
  </si>
  <si>
    <t xml:space="preserve">         ITBI</t>
  </si>
  <si>
    <t xml:space="preserve">         IRRF</t>
  </si>
  <si>
    <t xml:space="preserve">         Outros Impostos, Taxas e Contribuições de Melhoria</t>
  </si>
  <si>
    <t xml:space="preserve">         Contribuições</t>
  </si>
  <si>
    <t xml:space="preserve">         Receita Patrimonial</t>
  </si>
  <si>
    <t xml:space="preserve">          Rendimentos de Aplicação Financeira</t>
  </si>
  <si>
    <t xml:space="preserve">           Outras Receitas Patrimoniais</t>
  </si>
  <si>
    <t xml:space="preserve">          Receita Agropecuária</t>
  </si>
  <si>
    <t xml:space="preserve">           Receita Industrial</t>
  </si>
  <si>
    <t xml:space="preserve">           Receita de Serviços</t>
  </si>
  <si>
    <t xml:space="preserve">           Transferências Correntes</t>
  </si>
  <si>
    <t xml:space="preserve">         Cota-Parte do FPM</t>
  </si>
  <si>
    <t xml:space="preserve">         Cota-Parte do ICMS</t>
  </si>
  <si>
    <t xml:space="preserve">         Cota-Parte do IPVA</t>
  </si>
  <si>
    <t xml:space="preserve">         Cota-Parte do ITR</t>
  </si>
  <si>
    <t xml:space="preserve">         Transferências da LC 87/1996</t>
  </si>
  <si>
    <t xml:space="preserve">         Transferências da LC 61/1989</t>
  </si>
  <si>
    <t xml:space="preserve">         Transferências do FUNDEB</t>
  </si>
  <si>
    <t xml:space="preserve">         Outras Transferências Correntes</t>
  </si>
  <si>
    <t xml:space="preserve">    Outras Receitas Correntes</t>
  </si>
  <si>
    <t>DEDUÇÕES (II)</t>
  </si>
  <si>
    <t xml:space="preserve">    Contrib. do Servidor para o Plano de Previdência </t>
  </si>
  <si>
    <t xml:space="preserve">    Compensação Financ. entre Regimes Previdência</t>
  </si>
  <si>
    <t xml:space="preserve">    Dedução de Receita para Formação do FUNDEB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</si>
  <si>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</si>
  <si>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</si>
  <si>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</si>
  <si>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</si>
  <si>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</si>
  <si>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RECEITAS PREVIDENCIÁRIAS - RPPS</t>
  </si>
  <si>
    <t>Até o Bimestre/</t>
  </si>
  <si>
    <t xml:space="preserve">    RECEITAS CORRENTES (I)</t>
  </si>
  <si>
    <t xml:space="preserve">        Receita de Contribuições dos Segurados</t>
  </si>
  <si>
    <t xml:space="preserve">           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</si>
  <si>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</si>
  <si>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</si>
  <si>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</si>
  <si>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Militar</t>
  </si>
  <si>
    <t xml:space="preserve">                Ativo</t>
  </si>
  <si>
    <t xml:space="preserve">                Inativo</t>
  </si>
  <si>
    <t xml:space="preserve">        Receita de Contribuições Patronais</t>
  </si>
  <si>
    <t xml:space="preserve">            Em Regime de Parcelamento de Débitos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</si>
  <si>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</si>
  <si>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</si>
  <si>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</si>
  <si>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Outras Receitas Patrimoniais</t>
  </si>
  <si>
    <t xml:space="preserve">        Receita de Serviços</t>
  </si>
  <si>
    <t xml:space="preserve">        Receita de Aporte Periódico de Valores Predefinidos</t>
  </si>
  <si>
    <t xml:space="preserve">        Outras Receitas Correntes</t>
  </si>
  <si>
    <t xml:space="preserve">            Compensação Previdenciária do RGPS para o RPPS</t>
  </si>
  <si>
    <r>
      <rPr>
        <b/>
        <sz val="10"/>
        <rFont val="Times New Roman"/>
        <family val="1"/>
      </rPr>
      <t xml:space="preserve">            </t>
    </r>
    <r>
      <rPr>
        <b/>
        <sz val="10"/>
        <color indexed="8"/>
        <rFont val="Times New Roman"/>
        <family val="1"/>
      </rPr>
      <t>Aportes Periódicos para Amortização de Déficit Atuarial do RPPS (II)</t>
    </r>
    <r>
      <rPr>
        <b/>
        <vertAlign val="superscript"/>
        <sz val="10"/>
        <color indexed="8"/>
        <rFont val="Times New Roman"/>
        <family val="1"/>
      </rPr>
      <t>1</t>
    </r>
  </si>
  <si>
    <t xml:space="preserve">    RECEITAS DE CAPITAL (III)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</si>
  <si>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</si>
  <si>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</si>
  <si>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</si>
  <si>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>TOTAL DAS RECEITAS PREVIDENCIÁRIAS RPPS - (IV) = (I + III-II)</t>
  </si>
  <si>
    <t>REFAZER FORMULA ADICIONAR ITEM III</t>
  </si>
  <si>
    <t>DESPESAS PREVIDENCIÁRIAS - RPPS</t>
  </si>
  <si>
    <t xml:space="preserve"> Em</t>
  </si>
  <si>
    <t xml:space="preserve">    ADMINISTRAÇÃO (V)</t>
  </si>
  <si>
    <t xml:space="preserve">        Despesas Correntes</t>
  </si>
  <si>
    <t xml:space="preserve">        Despesas de Capital</t>
  </si>
  <si>
    <t xml:space="preserve">    PREVIDÊNCIA (VI)</t>
  </si>
  <si>
    <t xml:space="preserve">        Benefícios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</si>
  <si>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</si>
  <si>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</si>
  <si>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</si>
  <si>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Benefícios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</si>
  <si>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</si>
  <si>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</si>
  <si>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</si>
  <si>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</si>
  <si>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TOTAL DAS DESPESAS PREVIDENCIÁRIAS RPPS (VII) = (V + VI)</t>
  </si>
  <si>
    <r>
      <rPr>
        <b/>
        <sz val="10"/>
        <rFont val="Times New Roman"/>
        <family val="1"/>
      </rPr>
      <t>RESULTADO PREVIDENCIÁRIO (VIII) = (IV – VIII)</t>
    </r>
    <r>
      <rPr>
        <b/>
        <vertAlign val="superscript"/>
        <sz val="10"/>
        <rFont val="Times New Roman"/>
        <family val="1"/>
      </rPr>
      <t>2</t>
    </r>
  </si>
  <si>
    <t>RECURSOS RPPS ARRECADADOS EM EXERCÍCIOS ANTERIORES</t>
  </si>
  <si>
    <t>PREVISÃO ORÇAMENTÁRIA</t>
  </si>
  <si>
    <t>VALOR</t>
  </si>
  <si>
    <t>RESERVA ORÇAMENTÁRIA DO RPPS</t>
  </si>
  <si>
    <t>APORTES DE RECURSOS PARA O REGIME PRÓPRIO
DE PREVIDÊNCIA DO SERVIDOR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</si>
  <si>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</si>
  <si>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</si>
  <si>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</si>
  <si>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</si>
  <si>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</si>
  <si>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</t>
  </si>
  <si>
    <t>PERÍODO DE REFERÊNCIA</t>
  </si>
  <si>
    <t>Caixa e Equivalentes de Caixa</t>
  </si>
  <si>
    <t>Investimentos e Aplicações</t>
  </si>
  <si>
    <t>Outros Bens e Direitos</t>
  </si>
  <si>
    <t>PLANO FINANCEIRO</t>
  </si>
  <si>
    <t>RECEITAS INTRA-ORÇAMENTÁRIAS - RPPS</t>
  </si>
  <si>
    <t>RECEITAS CORRENTES (IX)</t>
  </si>
  <si>
    <t xml:space="preserve">    Receita de Contribuições dos Segurados</t>
  </si>
  <si>
    <t xml:space="preserve">        Civil</t>
  </si>
  <si>
    <t xml:space="preserve">            Ativo</t>
  </si>
  <si>
    <t xml:space="preserve">            Inativo</t>
  </si>
  <si>
    <t xml:space="preserve">            Pensionista</t>
  </si>
  <si>
    <t xml:space="preserve">        Militar</t>
  </si>
  <si>
    <t xml:space="preserve">    Receita de Contribuições Patronais</t>
  </si>
  <si>
    <t xml:space="preserve">        Em Regime de Parcelamento de Débitos</t>
  </si>
  <si>
    <t xml:space="preserve">    Receita Patrimonial</t>
  </si>
  <si>
    <t xml:space="preserve">        Receitas Imobiliárias</t>
  </si>
  <si>
    <t xml:space="preserve">        Receitas de Valores Mobiliários</t>
  </si>
  <si>
    <t xml:space="preserve">        Outras Receitas Patrimoniais</t>
  </si>
  <si>
    <t xml:space="preserve">    Receita de Serviços</t>
  </si>
  <si>
    <t xml:space="preserve">        Compensação Previdenciária do RGPS para o RPPS</t>
  </si>
  <si>
    <t xml:space="preserve">        Demais Receitas Correntes</t>
  </si>
  <si>
    <t>RECEITAS DE CAPITAL (X)</t>
  </si>
  <si>
    <t xml:space="preserve">    Alienação de Bens</t>
  </si>
  <si>
    <t xml:space="preserve">    Amortização de Empréstimos</t>
  </si>
  <si>
    <t xml:space="preserve">    Outras Receitas de Capital</t>
  </si>
  <si>
    <t>TOTAL DAS RECEITAS PREVIDENCIÁRIAS RPPS - (XI) = (IX + X)</t>
  </si>
  <si>
    <t>ADMINISTRAÇÃO (XII)</t>
  </si>
  <si>
    <t xml:space="preserve">    Despesas Correntes</t>
  </si>
  <si>
    <t xml:space="preserve">    Despesas de Capital</t>
  </si>
  <si>
    <t>PREVIDÊNCIA (XIII)</t>
  </si>
  <si>
    <t xml:space="preserve">    Benefícios - Civil</t>
  </si>
  <si>
    <t xml:space="preserve">        Aposentadorias</t>
  </si>
  <si>
    <t xml:space="preserve">        Pensões</t>
  </si>
  <si>
    <t xml:space="preserve">        Outros Benefícios Previdenciários</t>
  </si>
  <si>
    <t xml:space="preserve">    Benefícios - Militar</t>
  </si>
  <si>
    <t xml:space="preserve">        Reformas</t>
  </si>
  <si>
    <t xml:space="preserve">    Outras Despesas Previdenciárias</t>
  </si>
  <si>
    <t xml:space="preserve">        Demais Despesas Previdenciárias</t>
  </si>
  <si>
    <t>TOTAL DAS DESPESAS PREVIDENCIÁRIAS RPPS (XIV) = (XII + XIII)</t>
  </si>
  <si>
    <r>
      <rPr>
        <b/>
        <sz val="10"/>
        <rFont val="Times New Roman"/>
        <family val="1"/>
      </rPr>
      <t>RESULTADO PREVIDENCIÁRIO (XV) = (XI – XIV)</t>
    </r>
    <r>
      <rPr>
        <b/>
        <vertAlign val="superscript"/>
        <sz val="10"/>
        <rFont val="Times New Roman"/>
        <family val="1"/>
      </rPr>
      <t>2</t>
    </r>
  </si>
  <si>
    <t>APORTES DE RECURSOS PARA O PLANO FINANCEIRO DO RPPS</t>
  </si>
  <si>
    <t>Recursos para Cobertura de Insuficiências Financeiras</t>
  </si>
  <si>
    <t>Recursos para a Formação de Reserva</t>
  </si>
  <si>
    <t>NOTA:</t>
  </si>
  <si>
    <t>1 Como a Portaria MPS 746/2011 determina que os recursos provenientes desses aportes devem permanecer aplicados, no mínimo, por 5 (cinco) anos, essa receita não deverá compor o total das receitas previdenciárias do período de apuração</t>
  </si>
  <si>
    <t>2 O resultado previdenciário poderá ser apresentada por meio da diferença entre previsão da receita e a dotação da despesa e entre a receita realizada e a despesa empenhada e as despesa liquidada.</t>
  </si>
  <si>
    <t>Tabela 5 - Demonstrativo do Resultado Nominal</t>
  </si>
  <si>
    <t>DEMONSTRATIVO DO RESULTADO NOMINAL</t>
  </si>
  <si>
    <t>RREO - ANEXO 5 (LRF, art 53, inciso III)</t>
  </si>
  <si>
    <t>DÍVIDA FISCAL LÍQUIDA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</si>
  <si>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</si>
  <si>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</si>
  <si>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</si>
  <si>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</si>
  <si>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</t>
  </si>
  <si>
    <t xml:space="preserve">        Disponibilidade de Caixa bruta</t>
  </si>
  <si>
    <t xml:space="preserve">        (-) Restos a Pagar Processados (Exceto precatórios)</t>
  </si>
  <si>
    <t xml:space="preserve">    Demais Haveres Financeiros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</si>
  <si>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</si>
  <si>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</si>
  <si>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</si>
  <si>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</si>
  <si>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</si>
  <si>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(VIc -VIb)</t>
  </si>
  <si>
    <t>(VIc - VIa)</t>
  </si>
  <si>
    <t>DISCRIMINAÇÃO DA META FISCAL</t>
  </si>
  <si>
    <t>VALOR CORRENTE</t>
  </si>
  <si>
    <t>META DE RESULTADO NOMINAL FIXADA NO ANEXO DE METAS FISCAIS DA LDO P/ O EXERCÍCIO DE REFERÊNCIA</t>
  </si>
  <si>
    <t>Tabela 6 - Demonstrativo do Resultado Primário</t>
  </si>
  <si>
    <t>DEMONSTRATIVO DO RESULTADO PRIMÁRIO - ESTADOS, DISTRITO FEDERAL E MUNICÍPIOS</t>
  </si>
  <si>
    <t>RREO - ANEXO 6 (LRF, art 53, inciso III)</t>
  </si>
  <si>
    <t>Em reais</t>
  </si>
  <si>
    <t>ACIMA DA LINHA</t>
  </si>
  <si>
    <t>PREVISÃO 
ATUALIZADA</t>
  </si>
  <si>
    <t>Até o Bimestre/  &lt;Exercício&gt;</t>
  </si>
  <si>
    <t>RECEITAS PRIMÁRIAS</t>
  </si>
  <si>
    <t xml:space="preserve">    Impostos, Taxas e Contribuições de Melhoria</t>
  </si>
  <si>
    <t xml:space="preserve">    Contribuições</t>
  </si>
  <si>
    <t xml:space="preserve">    Receita Patrimonial </t>
  </si>
  <si>
    <t xml:space="preserve">        Aplicações Financeiras (II)</t>
  </si>
  <si>
    <t xml:space="preserve">    Transferências Correntes</t>
  </si>
  <si>
    <t xml:space="preserve">    Demais Receitas Correntes</t>
  </si>
  <si>
    <t xml:space="preserve">        Outras Receitas Financeiras (III)</t>
  </si>
  <si>
    <t xml:space="preserve">        Receitas Correntes Restantes</t>
  </si>
  <si>
    <t>RECEITAS PRIMÁRIAS CORRENTES (IV) = (I - II - III)</t>
  </si>
  <si>
    <t>RECEITAS DE CAPITAL (V)</t>
  </si>
  <si>
    <t xml:space="preserve">    Operações de Crédito (VI)</t>
  </si>
  <si>
    <t xml:space="preserve">    Amortização de Empréstimos (VII)</t>
  </si>
  <si>
    <t xml:space="preserve">         Receitas de Alienação de Investimentos Temporários (VIII)</t>
  </si>
  <si>
    <r>
      <rPr>
        <b/>
        <sz val="10"/>
        <rFont val="Times New Roman"/>
        <family val="1"/>
      </rPr>
      <t xml:space="preserve">        </t>
    </r>
    <r>
      <rPr>
        <b/>
        <sz val="10"/>
        <color indexed="8"/>
        <rFont val="Times New Roman"/>
        <family val="1"/>
      </rPr>
      <t xml:space="preserve"> Receitas de Alienação de Investimentos Permanentes (IX)</t>
    </r>
  </si>
  <si>
    <t xml:space="preserve">        Outras Alienações de Bens</t>
  </si>
  <si>
    <t xml:space="preserve">    Transferências de Capital</t>
  </si>
  <si>
    <t xml:space="preserve">        Convênios</t>
  </si>
  <si>
    <t xml:space="preserve">        Outras Transferências de Capital</t>
  </si>
  <si>
    <t xml:space="preserve">        Outras Receitas de Capital Não Primárias (X)</t>
  </si>
  <si>
    <t xml:space="preserve">        Outras Receitas de Capital Primárias</t>
  </si>
  <si>
    <t>RECEITAS PRIMÁRIAS DE CAPITAL (XI) = (V - VI - VII - VIII - IX - X)</t>
  </si>
  <si>
    <t>RECEITA PRIMÁRIA TOTAL  (XII) = (IV + XI)</t>
  </si>
  <si>
    <t>DESPESAS PRIMÁRIAS</t>
  </si>
  <si>
    <t>DOTAÇÃO 
ATUALIZADA</t>
  </si>
  <si>
    <t>DESPESAS 
EMPENHADAS</t>
  </si>
  <si>
    <t>DESPESAS PAGAS</t>
  </si>
  <si>
    <t>RESTOS A PAGAR</t>
  </si>
  <si>
    <t>RESTOS A PAGAR 
NÃO PROCESSADOS</t>
  </si>
  <si>
    <t>PROCESSADOS PAGOS</t>
  </si>
  <si>
    <t>LIQUIDADOS</t>
  </si>
  <si>
    <t xml:space="preserve">PAGOS                     (c) </t>
  </si>
  <si>
    <t>DESPESAS CORRENTES (XIII)</t>
  </si>
  <si>
    <t xml:space="preserve">    Pessoal e Encargos Sociais</t>
  </si>
  <si>
    <t xml:space="preserve">    Juros e Encargos da Dívida (XIV)</t>
  </si>
  <si>
    <t xml:space="preserve">    Outras Despesas Correntes</t>
  </si>
  <si>
    <t>DESPESAS PRIMÁRIAS CORRENTES (XV) = (XIII - XIV)</t>
  </si>
  <si>
    <t>DESPESAS DE CAPITAL (XVI)</t>
  </si>
  <si>
    <t xml:space="preserve">    Investimentos</t>
  </si>
  <si>
    <t xml:space="preserve">    Inversões Financeiras</t>
  </si>
  <si>
    <t xml:space="preserve">        Concessão de Empréstimos e Financiamentos (XVII)</t>
  </si>
  <si>
    <t xml:space="preserve">        Aquisição de Título de Capital já Integralizado (XVIII)</t>
  </si>
  <si>
    <t xml:space="preserve">        Aquisição de Título de Crédito (XIX)</t>
  </si>
  <si>
    <t xml:space="preserve">        Demais Inversões Financeiras</t>
  </si>
  <si>
    <t xml:space="preserve">    Amortização da Dívida (XX)</t>
  </si>
  <si>
    <t>DESPESAS PRIMÁRIAS DE CAPITAL (XXI) = (XVI - XVII - XVIII - XIX - XX)</t>
  </si>
  <si>
    <t>RESERVA DE CONTINGÊNCIA (XXII)</t>
  </si>
  <si>
    <t>DESPESA PRIMÁRIA TOTAL (XXIII) = (XV + XXI + XXII)</t>
  </si>
  <si>
    <t>RESULTADO PRIMÁRIO - Acima da Linha (XXIV) = [XIIa - (XXIIIa +XXIIIb + XXIIIc)]</t>
  </si>
  <si>
    <t>META FISCAL PARA O RESULTADO PRIMÁRIO</t>
  </si>
  <si>
    <t>Meta fixada no Anexo de Metas Fiscais da LDO para o exercício de referência</t>
  </si>
  <si>
    <t>JUROS NOMINAIS</t>
  </si>
  <si>
    <t>VALOR INCORRIDO</t>
  </si>
  <si>
    <t>JUROS E ENCARGOS ATIVOS (XXV)</t>
  </si>
  <si>
    <t>JUROS E ENCARGOS PASSIVOS (XXVI)</t>
  </si>
  <si>
    <t>RESULTADO NOMINAL - Acima da Linha (XXVII) =  XXIV + (XXV - XXVI)</t>
  </si>
  <si>
    <t>META FISCAL PARA O RESULTADO NOMINAL</t>
  </si>
  <si>
    <t>ABAIXO DA LINHA</t>
  </si>
  <si>
    <t>CÁLCULO DO RESULTADO NOMINAL</t>
  </si>
  <si>
    <t>Até o &lt;Bimestre&gt;</t>
  </si>
  <si>
    <t>DÍVIDA CONSOLIDADA (XXVIII)</t>
  </si>
  <si>
    <t>DEDUÇÕES (XXIX)</t>
  </si>
  <si>
    <t xml:space="preserve">           Disponibilidade de Caixa Bruta</t>
  </si>
  <si>
    <t xml:space="preserve">           (-) Restos a Pagar Processados (XXX)  </t>
  </si>
  <si>
    <t>DÍVIDA CONSOLIDADA LÍQUIDA (XXXI) = (XXVIII - XXIX)</t>
  </si>
  <si>
    <t>RESULTADO NOMINAL - Abaixo da Linha (XXXII) = (XXXIa - XXXIb)</t>
  </si>
  <si>
    <t>AJUSTE METODOLÓGICO</t>
  </si>
  <si>
    <t>VARIAÇÃO SALDO RPP = (XXXIII) = (XXXa - XXXb)</t>
  </si>
  <si>
    <t>RECEITA DE ALIENAÇÃO DE INVESTIMENTOS PERMANENTES (IX)</t>
  </si>
  <si>
    <t>PASSIVOS RECONHECIDOS NA DC (XXXIV)</t>
  </si>
  <si>
    <t>OUTROS AJUSTES (XXXV)</t>
  </si>
  <si>
    <t>RESULTADO NOMINAL AJUSTADO - Abaixo da Linha (XXXVI) = (XXXII - XXXIII - IX + XXXIV + XXXV)</t>
  </si>
  <si>
    <t>RESULTADO PRIMÁRIO - Abaixo da Linha (XXXVII) =  XXXVI - (XXV - XXVI)</t>
  </si>
  <si>
    <t>INFORMAÇÕES ADICIONAIS</t>
  </si>
  <si>
    <t>SALDO DE EXERCÍCIOS ANTERIORES</t>
  </si>
  <si>
    <t xml:space="preserve">   Superávit Financeiro Utilizado para Abertura e Reabertura de Créditos Adicionais</t>
  </si>
  <si>
    <t>QUADRO OPCIONAL PARA VERIFICAÇÃO DO CUMPRIMENTO DAS METAS FISCAIS DE RESULTADOS PRIMÁRIO E NOMINAL</t>
  </si>
  <si>
    <t>(Destinado aos entes da federação que estabeleceram as metas fiscais para 2018 com base na metodologia definida na 7ª edição do MDF)</t>
  </si>
  <si>
    <t>RESULTADO PRIMÁRIO CONFORME MODELO DA 7ª EDIÇÃO DO MDF</t>
  </si>
  <si>
    <t>&lt;Exercício&gt;</t>
  </si>
  <si>
    <t>&lt;Exercício Anterior&gt;</t>
  </si>
  <si>
    <t>RECEITA PRIMÁRIA TOTAL  (VII) = (I + VI)</t>
  </si>
  <si>
    <t xml:space="preserve"> Em &lt;Exercício&gt;</t>
  </si>
  <si>
    <t>Em &lt;Exercício Anterior&gt;</t>
  </si>
  <si>
    <t>DESPESA PRIMÁRIA TOTAL (XVIII) = (X + XV + XVI + XVII)</t>
  </si>
  <si>
    <t xml:space="preserve">RESULTADO PRIMÁRIO (XIX) = (VII - XVIII) </t>
  </si>
  <si>
    <t>DISCRIMINAÇÃO DA META FISCAL DE RESULTADO PRIMÁRIO</t>
  </si>
  <si>
    <t>META DE RESULTADO PRIMÁRIO FIXADA NO ANEXO DE METAS FISCAIS DA LDO P/ O EXERCÍCIO DE REFERÊNCIA</t>
  </si>
  <si>
    <t>RESULTADO NOMINAL CONFORME MODELO DA 7ª EDIÇÃO DO MDF</t>
  </si>
  <si>
    <t>DISCRIMINAÇÃO DA META FISCAL DE RESULTADO NOMINAL</t>
  </si>
  <si>
    <t>Nota: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</si>
  <si>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</si>
  <si>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</si>
  <si>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</si>
  <si>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</si>
  <si>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 E NÃO PROCESSADOS LIQUIDADOS EM EXERCÍCIOS ANTERIORES</t>
  </si>
  <si>
    <t>RESTOS A PAGAR NÃO PROCESSADOS</t>
  </si>
  <si>
    <t xml:space="preserve">Saldo Total </t>
  </si>
  <si>
    <t>Inscritos</t>
  </si>
  <si>
    <t>Pagos</t>
  </si>
  <si>
    <t>Cancelados</t>
  </si>
  <si>
    <t>Saldo</t>
  </si>
  <si>
    <t>Liquidados</t>
  </si>
  <si>
    <t>Em Exercícios Anteriores (a)</t>
  </si>
  <si>
    <t>Em 31 de dezembro de &lt;Exercício Anterior&gt;</t>
  </si>
  <si>
    <t>Em Exercícios Anteriores</t>
  </si>
  <si>
    <t>Em 31 de dezembro de exercícios anteriores</t>
  </si>
  <si>
    <t>e = ( a + b) - ( c + d )</t>
  </si>
  <si>
    <t>(g)</t>
  </si>
  <si>
    <t>(i)</t>
  </si>
  <si>
    <t>k = ( f + g ) - ( i + j )</t>
  </si>
  <si>
    <t>L = ( e + k )</t>
  </si>
  <si>
    <t>RESTOS A PAGAR (EXCETO INTRA-ORÇAMENTÁRIOS) (I)</t>
  </si>
  <si>
    <t xml:space="preserve">    Poder Executivo Municipal</t>
  </si>
  <si>
    <t xml:space="preserve">    Poder Legislativo Municipal</t>
  </si>
  <si>
    <t xml:space="preserve">     Tribunal de Contas</t>
  </si>
  <si>
    <t>RESTOS A PAGAR (INTRA-ORÇAMENTÁRIOS) (II)</t>
  </si>
  <si>
    <t>FONTE: Sistema &lt;Nome&gt;, Unidade Responsável &lt;Nome&gt;, Data da emissão &lt;dd/mmm/aaaa&gt; e hora de emissão &lt;hhh e mmm&gt;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</si>
  <si>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</si>
  <si>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</si>
  <si>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r>
      <rPr>
        <sz val="8"/>
        <color indexed="9"/>
        <rFont val="Cambria"/>
        <family val="1"/>
      </rPr>
      <t>&lt;</t>
    </r>
    <r>
      <rPr>
        <b/>
        <sz val="8"/>
        <color indexed="9"/>
        <rFont val="Cambria"/>
        <family val="1"/>
      </rPr>
      <t>SELECIONE O PERÍODO</t>
    </r>
    <r>
      <rPr>
        <sz val="8"/>
        <color indexed="9"/>
        <rFont val="Cambria"/>
        <family val="1"/>
      </rPr>
      <t xml:space="preserve"> CLICANDO NA SETA AO LADO&gt;</t>
    </r>
  </si>
  <si>
    <t>RREO - ANEXO 8 (LDB, art. 72)</t>
  </si>
  <si>
    <t>RECEITAS DO ENSINO</t>
  </si>
  <si>
    <r>
      <rPr>
        <sz val="10"/>
        <rFont val="Times New Roman"/>
        <family val="1"/>
      </rPr>
      <t>RECEITA RESULTANTE DE IMPOSTOS (</t>
    </r>
    <r>
      <rPr>
        <i/>
        <sz val="10"/>
        <rFont val="Times New Roman"/>
        <family val="1"/>
      </rPr>
      <t>caput</t>
    </r>
    <r>
      <rPr>
        <sz val="10"/>
        <rFont val="Times New Roman"/>
        <family val="1"/>
      </rPr>
      <t xml:space="preserve"> do art. 212 da Constituição)</t>
    </r>
  </si>
  <si>
    <t>(c) = (b/a)x100</t>
  </si>
  <si>
    <t>1- RECEITA DE IMPOSTOS</t>
  </si>
  <si>
    <t>A célula IV14 pode ter valor 1 ou 0, que vem lá da planilha "Informações Iniciais". Será 1 caso haja algum dado sem preenchimento lá e 0 caso esteja todos os campos preenchidos, ainda que inadequadamente.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</si>
  <si>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</si>
  <si>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</si>
  <si>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Mora, Dívida Ativa e Outros Encargos do IPTU</t>
  </si>
  <si>
    <r>
      <rPr>
        <sz val="10"/>
        <color indexed="8"/>
        <rFont val="Times New Roman"/>
        <family val="1"/>
      </rP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</si>
  <si>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</si>
  <si>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Mora, Dívida Ativa e Outros Encargos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</si>
  <si>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</si>
  <si>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</si>
  <si>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Mora, Dívida Ativa e Outros Encargos do ISS</t>
  </si>
  <si>
    <t xml:space="preserve">    1.4- Receita Resultante do Imposto de Renda Retido na Fonte – IRRF</t>
  </si>
  <si>
    <r>
      <rPr>
        <sz val="10"/>
        <rFont val="Times New Roman"/>
        <family val="1"/>
      </rP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</si>
  <si>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rPr>
        <sz val="10"/>
        <color indexed="8"/>
        <rFont val="Times New Roman"/>
        <family val="1"/>
      </rPr>
      <t xml:space="preserve">        1.5.1- </t>
    </r>
    <r>
      <rPr>
        <sz val="10"/>
        <rFont val="Times New Roman"/>
        <family val="1"/>
      </rPr>
      <t>ITR</t>
    </r>
  </si>
  <si>
    <t xml:space="preserve">        1.5.2- Multas, Juros de Mora, Dívida Ativa e Outros Encargos do ITR</t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</si>
  <si>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</si>
  <si>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</si>
  <si>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</si>
  <si>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</si>
  <si>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>2.1.3- Parcela referente à CF, art. 159, I, alínea e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</si>
  <si>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</si>
  <si>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</si>
  <si>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</si>
  <si>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</si>
  <si>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</si>
  <si>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</si>
  <si>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</si>
  <si>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</si>
  <si>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 ENSINO</t>
  </si>
  <si>
    <t>5- RECEITA DE TRANSFERÊNCIAS DO FNDE</t>
  </si>
  <si>
    <t xml:space="preserve">    5.1- Transferências do Salário-Educação</t>
  </si>
  <si>
    <t xml:space="preserve">    5.2- Transferências Diretas - PDDE</t>
  </si>
  <si>
    <t xml:space="preserve">    5.3- Transferências Diretas - PNAE</t>
  </si>
  <si>
    <t xml:space="preserve">    5.4 - Transferências Diretas - PNATE</t>
  </si>
  <si>
    <t xml:space="preserve">    5.5- Outras Transferências do FNDE</t>
  </si>
  <si>
    <t xml:space="preserve">    5.6- Aplicação Financeira dos Recursos do FNDE</t>
  </si>
  <si>
    <t>6- RECEITA DE TRANSFERÊNCIAS DE CONVÊNIOS</t>
  </si>
  <si>
    <t xml:space="preserve">    6.1- Transferências de Convênios</t>
  </si>
  <si>
    <r>
      <rPr>
        <sz val="10"/>
        <color indexed="8"/>
        <rFont val="Times New Roman"/>
        <family val="1"/>
      </rP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</si>
  <si>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</si>
  <si>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t>8- OUTRAS RECEITAS PARA FINANCIAMENTO DO ENSINO</t>
  </si>
  <si>
    <t>9- TOTAL DAS RECEITAS ADICIONAIS PARA FINANCIAMENTO DO ENSINO (4 + 5 + 6 + 7 + 8)</t>
  </si>
  <si>
    <t>FUNDEB</t>
  </si>
  <si>
    <t>PREVISÃO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</si>
  <si>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</si>
  <si>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</si>
  <si>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</si>
  <si>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</si>
  <si>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</si>
  <si>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</si>
  <si>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(1.5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</si>
  <si>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</si>
  <si>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</si>
  <si>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</si>
  <si>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</si>
  <si>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11.3- Receita de Aplicação Financeira dos Recursos do FUNDEB</t>
  </si>
  <si>
    <t>12- RESULTADO LÍQUIDO DAS TRANSFERÊNCIAS DO FUNDEB (11.1 – 10)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</si>
  <si>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</si>
  <si>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</si>
  <si>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</si>
  <si>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6</t>
    </r>
  </si>
  <si>
    <t>(f) = (e/d)x100</t>
  </si>
  <si>
    <t>(h) = (g/d)x100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</si>
  <si>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</si>
  <si>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</si>
  <si>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</si>
  <si>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</si>
  <si>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</si>
  <si>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</si>
  <si>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</si>
  <si>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DO LIMITE DO FUNDEB</t>
  </si>
  <si>
    <t>16- RESTOS A PAGAR INSCRITOS NO EXERCÍCIO SEM DISPONIBILIDADE FINANCEIRA DE RECURSOS DO FUNDEB</t>
  </si>
  <si>
    <t xml:space="preserve">   16.1 - FUNDEB 60%</t>
  </si>
  <si>
    <t xml:space="preserve">   16.2 - FUNDEB 40%</t>
  </si>
  <si>
    <t xml:space="preserve">17- DESPESAS CUSTEADAS COM O SUPERÁVIT FINANCEIRO, DO EXERCÍCIO ANTERIOR, DO FUNDEB </t>
  </si>
  <si>
    <t xml:space="preserve">   17.1 - FUNDEB 60%</t>
  </si>
  <si>
    <t xml:space="preserve">   17.2 - FUNDEB 40%</t>
  </si>
  <si>
    <t>18- TOTAL DAS DEDUÇÕES CONSIDERADAS PARA FINS DE LIMITE DO FUNDEB (16 + 17)</t>
  </si>
  <si>
    <t>INDICADORES DO FUNDEB</t>
  </si>
  <si>
    <t>19 - TOTAL DAS DESPESAS DO FUNDEB PARA FINS DE LIMITE (15 - 18)</t>
  </si>
  <si>
    <r>
      <rPr>
        <sz val="10"/>
        <rFont val="Times New Roman"/>
        <family val="1"/>
      </rPr>
      <t xml:space="preserve">   19.1 - Mínimo de 60% do FUNDEB na Remuneração do Magistério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(13 - (16.1 + 17.1)) / (11) x 100) %</t>
    </r>
  </si>
  <si>
    <t xml:space="preserve">   19.2 - Máximo de 40% em Despesa com MDE, que não Remuneração do Magistério (14 - (16.2 + 17.2)) / (11) x 100) %</t>
  </si>
  <si>
    <t xml:space="preserve">   19.3 - Máximo de 5% não Aplicado no Exercício (100 - (19.1 +19.2)) %</t>
  </si>
  <si>
    <t>CONTROLE DA UTILIZAÇÃO DE RECURSOS NO EXERCÍCIO SUBSEQUENTE</t>
  </si>
  <si>
    <r>
      <rPr>
        <sz val="10"/>
        <rFont val="Times New Roman"/>
        <family val="1"/>
      </rPr>
      <t xml:space="preserve">20 – RECURSOS RECEBIDOS DO FUNDEB EM </t>
    </r>
    <r>
      <rPr>
        <b/>
        <sz val="12"/>
        <color indexed="23"/>
        <rFont val="Times New Roman"/>
        <family val="1"/>
      </rPr>
      <t>&lt;EXERCÍCIO ANTERIOR&gt;</t>
    </r>
    <r>
      <rPr>
        <sz val="10"/>
        <rFont val="Times New Roman"/>
        <family val="1"/>
      </rPr>
      <t xml:space="preserve"> QUE NÃO FORAM UTILIZADOS</t>
    </r>
  </si>
  <si>
    <r>
      <rPr>
        <sz val="10"/>
        <rFont val="Times New Roman"/>
        <family val="1"/>
      </rPr>
      <t>21 – DESPESAS CUSTEADAS COM O SALDO DO ITEM 20 ATÉ O 1º TRIMESTRE DE</t>
    </r>
    <r>
      <rPr>
        <b/>
        <sz val="12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&gt;</t>
    </r>
    <r>
      <rPr>
        <b/>
        <vertAlign val="superscript"/>
        <sz val="12"/>
        <rFont val="Times New Roman"/>
        <family val="1"/>
      </rPr>
      <t>2</t>
    </r>
  </si>
  <si>
    <t>MANUTENÇÃO E DESENVOLVIMENTO DO ENSINO – DESPESAS CUSTEADAS COM A RECEITA RESULTANTE DE IMPOSTOS E RECURSOS DO FUNDEB</t>
  </si>
  <si>
    <t>22- EDUCAÇÃO INFANTIL</t>
  </si>
  <si>
    <t xml:space="preserve">    22.1 - Creche</t>
  </si>
  <si>
    <t xml:space="preserve">        22.1.1- Despesas Custeadas com Recursos do FUNDEB</t>
  </si>
  <si>
    <t xml:space="preserve">        22.1.2- Despesas Custeadas com Outros Recursos de Impostos</t>
  </si>
  <si>
    <t xml:space="preserve">    22.2 - Pré-escola</t>
  </si>
  <si>
    <t xml:space="preserve">        22.2.1- Despesas Custeadas com Recursos do FUNDEB</t>
  </si>
  <si>
    <t xml:space="preserve">        22.2.2- Despesas Custeadas com Outros Recursos de Impostos</t>
  </si>
  <si>
    <t>23- ENSINO FUNDAMENTAL</t>
  </si>
  <si>
    <t xml:space="preserve">    23.1- Despesas Custeadas com Recursos do FUNDEB</t>
  </si>
  <si>
    <t xml:space="preserve">    23.2- Despesas Custeadas com Outros Recursos de Impostos</t>
  </si>
  <si>
    <t>24- ENSINO MÉDIO</t>
  </si>
  <si>
    <t>25- ENSINO SUPERIOR</t>
  </si>
  <si>
    <t>26- ENSINO PROFISSIONAL NÃO INTEGRADO AO ENSINO REGULAR</t>
  </si>
  <si>
    <t>27- OUTRAS</t>
  </si>
  <si>
    <t>28- TOTAL DAS DESPESAS COM AÇÕES TÍPICAS DE MDE (22 + 23 + 24 + 25 + 26 + 27)</t>
  </si>
  <si>
    <t>DEDUÇÕES CONSIDERADAS PARA FINS DE LIMITE CONSTITUCIONAL</t>
  </si>
  <si>
    <t>29- RESULTADO LÍQUIDO DAS TRANSFERÊNCIAS DO FUNDEB = (12)</t>
  </si>
  <si>
    <t>30- DESPESAS CUSTEADAS COM A COMPLEMENTAÇÃO DO FUNDEB NO EXERCÍCIO</t>
  </si>
  <si>
    <t>32- DESPESAS CUSTEADAS COM O SUPERÁVIT FINANCEIRO, DO EXERCÍCIO ANTERIOR, DO FUNDEB</t>
  </si>
  <si>
    <t>33- DESPESAS CUSTEADAS COM O SUPERÁVIT FINANCEIRO, DO EXERCÍCIO ANTERIOR, DE OUTROS RECURSOS DE IMPOSTOS</t>
  </si>
  <si>
    <r>
      <rPr>
        <sz val="10"/>
        <rFont val="Times New Roman"/>
        <family val="1"/>
      </rPr>
      <t>34-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</si>
  <si>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35- CANCELAMENTO, NO EXERCÍCIO, DE RESTOS A PAGAR INSCRITOS COM DISPONIBILIDADE FINANCEIRA DE RECURSOS DE IMPOSTOS VINCULADOS AO ENSINO = (45 j)</t>
  </si>
  <si>
    <r>
      <rPr>
        <sz val="10"/>
        <rFont val="Times New Roman"/>
        <family val="1"/>
      </rPr>
      <t>36- TOTAL DAS DEDUÇÕES CONSIDERADAS PARA FINS DE LIMITE CONSTITUCIONAL (29 + 30 + 31 + 32 + 33 + 34 + 35)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</si>
  <si>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37- TOTAL DAS DESPESAS PARA FINS DE LIMITE ((22 + 23) – (36))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</si>
  <si>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38- PERCENTUAL DE APLICAÇÃO EM MDE SOBRE A RECEITA LÍQUIDA DE IMPOSTOS ((37) / (3) x 100) %</t>
    </r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- LIMITE CONSTITUCIONAL DE 25%</t>
    </r>
    <r>
      <rPr>
        <vertAlign val="superscript"/>
        <sz val="10"/>
        <rFont val="Times New Roman"/>
        <family val="1"/>
      </rPr>
      <t>5</t>
    </r>
  </si>
  <si>
    <t>OUTRAS INFORMAÇÕES PARA CONTROLE</t>
  </si>
  <si>
    <t>OUTRAS DESPESAS CUSTEADAS COM RECEITAS ADICIONAIS PARA FINANCIAMENTO DO ENSINO</t>
  </si>
  <si>
    <r>
      <rPr>
        <sz val="10"/>
        <rFont val="Times New Roman"/>
        <family val="1"/>
      </rPr>
      <t xml:space="preserve">39-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</si>
  <si>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rPr>
        <sz val="10"/>
        <rFont val="Times New Roman"/>
        <family val="1"/>
      </rPr>
      <t xml:space="preserve">40-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</si>
  <si>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r>
      <rPr>
        <sz val="10"/>
        <rFont val="Times New Roman"/>
        <family val="1"/>
      </rPr>
      <t xml:space="preserve">41-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</si>
  <si>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rPr>
        <sz val="10"/>
        <rFont val="Times New Roman"/>
        <family val="1"/>
      </rPr>
      <t xml:space="preserve">42-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</si>
  <si>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t>43- TOTAL DAS OUTRAS DESPESAS CUSTEADAS COM RECEITAS ADICIONAIS PARA FINANCIAMENTO DO ENSINO (39 + 40 + 41 + 42)</t>
  </si>
  <si>
    <t>44- TOTAL GERAL DAS DESPESAS COM MDE (28 + 43)</t>
  </si>
  <si>
    <t>RESTOS A PAGAR INSCRITOS COM DISPONIBILIDADE FINANCEIRA
DE RECURSOS DE IMPOSTOS VINCULADOS AO ENSINO</t>
  </si>
  <si>
    <t>SALDO ATÉ O BIMESTRE</t>
  </si>
  <si>
    <r>
      <rPr>
        <sz val="10"/>
        <rFont val="Times New Roman"/>
        <family val="1"/>
      </rPr>
      <t>CANCELADO EM</t>
    </r>
    <r>
      <rPr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&lt;EXERCÍCIO&gt;</t>
    </r>
    <r>
      <rPr>
        <sz val="10"/>
        <rFont val="Times New Roman"/>
        <family val="1"/>
      </rPr>
      <t xml:space="preserve"> (j)</t>
    </r>
  </si>
  <si>
    <t>45- RESTOS A PAGAR DE DESPESAS COM MDE</t>
  </si>
  <si>
    <t xml:space="preserve">   45.1 - Executadas com Recursos de Impostos Vinculados ao Ensino</t>
  </si>
  <si>
    <t xml:space="preserve">   45.2 - Executadas com Recursos do FUNDEB</t>
  </si>
  <si>
    <t>CONTROLE DA DISPONIBILIDADE FINANCEIRA</t>
  </si>
  <si>
    <t>SALÁRIO EDUCAÇÃO</t>
  </si>
  <si>
    <r>
      <rPr>
        <sz val="10"/>
        <rFont val="Times New Roman"/>
        <family val="1"/>
      </rPr>
      <t>46- DISPONIBILIDADE FINANCEIRA EM 31 DE DEZEMBRO DE</t>
    </r>
    <r>
      <rPr>
        <b/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ANTERIOR&gt;</t>
    </r>
  </si>
  <si>
    <t>47- (+) INGRESSO DE RECURSOS ATÉ O BIMESTRE</t>
  </si>
  <si>
    <t>48- (-) PAGAMENTOS EFETUADOS ATÉ O BIMESTRE</t>
  </si>
  <si>
    <t xml:space="preserve">     48.1 Orçamento do Exercício</t>
  </si>
  <si>
    <t xml:space="preserve">     48.2 Restos a Pagar</t>
  </si>
  <si>
    <t>49- (+) RECEITA DE APLICAÇÃO FINANCEIRA DOS RECURSOS ATÉ O BIMESTRE</t>
  </si>
  <si>
    <t>50- (=) DISPONIBILIDADE FINANCEIRA ATÉ O BIMESTRE</t>
  </si>
  <si>
    <t>51- (+) Ajustes</t>
  </si>
  <si>
    <t xml:space="preserve">    51.1 Retenções</t>
  </si>
  <si>
    <t xml:space="preserve">    51.2 Conciliação Bancária</t>
  </si>
  <si>
    <t>52- (=) SALDO FINANCEIRO CONCILIADO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</si>
  <si>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Limites mínimos anuais a serem cumpridos no encerramento do exercício.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</si>
  <si>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   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</si>
  <si>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Caput do artigo 212 da CF/1988</t>
    </r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</si>
  <si>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</si>
  <si>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</si>
  <si>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Nos cinco primeiros bimestres do exercício o acompanhamento poderá ser feito com base na despesa empenhada ou na despesa liquidada. No último bimestre do exercício, o valor deverá corresponder ao total da despesa empenhada. 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</si>
  <si>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Essa coluna poderá ser apresentada somente no último bimestre</t>
    </r>
  </si>
  <si>
    <t>Tabela 8.4 – Demonstrativo da Despesa com Manutenção e Desenvolvimento do Ensino – MDE Executada em Consórcio Público</t>
  </si>
  <si>
    <t>RREO - ANEXO 8 (Portaria STN nº 72/2012, art. 11, II, b)</t>
  </si>
  <si>
    <t>DESPESA COM MDE EXECUTADA EM CONSÓRCIOS PÚBLICOS</t>
  </si>
  <si>
    <t>DESPESAS COM AÇÕES TÍPICAS DE MDE EXECUTADAS EM CONSÓRCIO PÚBLICO</t>
  </si>
  <si>
    <t>VALORES TRANSFERIDOS POR CONTRATO DE RATEIO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</si>
  <si>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1</t>
    </r>
  </si>
  <si>
    <t>&lt;NOME DO CONSÓRCIO PÚBLICO&gt;</t>
  </si>
  <si>
    <t>EDUCAÇÃO INFANTIL (I)</t>
  </si>
  <si>
    <t xml:space="preserve">    Creche</t>
  </si>
  <si>
    <t xml:space="preserve">        Despesas Custeadas com Recursos do FUNDEB</t>
  </si>
  <si>
    <t xml:space="preserve">        Despesas Custeadas com Outros Recursos de Impostos</t>
  </si>
  <si>
    <t xml:space="preserve">    Pré-escola</t>
  </si>
  <si>
    <t>ENSINO FUNDAMENTAL (II)</t>
  </si>
  <si>
    <t xml:space="preserve">    Despesas Custeadas com Recursos do FUNDEB</t>
  </si>
  <si>
    <t xml:space="preserve">    Despesas Custeadas com Outros Recursos de Impostos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</si>
  <si>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</si>
  <si>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</si>
  <si>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</si>
  <si>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</si>
  <si>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</si>
  <si>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</si>
  <si>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</si>
  <si>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</si>
  <si>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</si>
  <si>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t>RESTOS A PAGAR INSCRITOS NO EXERCÍCIO SEM DISPONIBILIDADE FINANCEIRA DE RECURSOS DE IMPOSTOS VINCULADOS AO ENSINO  (XII)</t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</si>
  <si>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</si>
  <si>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</si>
  <si>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</si>
  <si>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Essa coluna poderá ser apresentada somente no último bimestre</t>
    </r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</si>
  <si>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</si>
  <si>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</si>
  <si>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</si>
  <si>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 REALIZADO</t>
  </si>
  <si>
    <t>(c) = (a – b)</t>
  </si>
  <si>
    <r>
      <rPr>
        <sz val="10"/>
        <rFont val="Times New Roman"/>
        <family val="1"/>
      </rPr>
      <t>RECEITAS DE OPERAÇÕES DE CRÉDITO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(I)</t>
    </r>
  </si>
  <si>
    <t>DOTAÇÃO  ATUALIZADA</t>
  </si>
  <si>
    <t>DESPESAS INSCRITAS EM RESTOS A PAGAR NÃO PROCESSADOS</t>
  </si>
  <si>
    <t>SALDO NÃO EXECUTADO</t>
  </si>
  <si>
    <t>(f) = (d – e)</t>
  </si>
  <si>
    <t>DESPESAS DE CAPITAL</t>
  </si>
  <si>
    <t>(-) Incentivos Fiscais a Contribuinte</t>
  </si>
  <si>
    <t>(-) Incentivos Fiscais a Contribuinte por  Instituições Financeiras</t>
  </si>
  <si>
    <t>DESPESA DE CAPITAL LÍQUIDA (II)</t>
  </si>
  <si>
    <t xml:space="preserve">RESULTADO PARA APURAÇÃO DA </t>
  </si>
  <si>
    <t>REGRA DE OURO (III) = (I – II)</t>
  </si>
  <si>
    <t xml:space="preserve">Notas: 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</si>
  <si>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Operações de Crédito descritas na CF, art. 167, inciso III</t>
    </r>
  </si>
  <si>
    <t xml:space="preserve">Tabela 10.1 - Demonstrativo da Projeção Atuarial do Regime Próprio de Previdência dos Servidores </t>
  </si>
  <si>
    <t>HÁ LINHAS OCULTAS, DA 17 À 87!!!</t>
  </si>
  <si>
    <t xml:space="preserve">DEMONSTRATIVO DA PROJEÇÃO ATUARIAL DO REGIME PRÓPRIO DE PREVIDÊNCIA DOS SERVIDORES </t>
  </si>
  <si>
    <t xml:space="preserve">EXERCÍCIO
Essa coluna identifica os exercícios para as projeções das receitas e despesas. Deverá ser apresentada a projeção anual, de pelo menos 75 (setenta e cinco) anos, tendo como ano inicial o ano anterior ao da publicação deste demonstrativo, ano em que os valores demonstrados deverão ser os efetivamente executados.
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</si>
  <si>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</si>
  <si>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</si>
  <si>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</si>
  <si>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</si>
  <si>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</si>
  <si>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</si>
  <si>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</si>
  <si>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</si>
  <si>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</si>
  <si>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</si>
  <si>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</si>
  <si>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</si>
  <si>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</si>
  <si>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</si>
  <si>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</si>
  <si>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RECEITAS DE ALIENAÇÃO DE ATIVOS (I)</t>
  </si>
  <si>
    <t xml:space="preserve">    Receita de Alienação de Bens Móveis</t>
  </si>
  <si>
    <t xml:space="preserve">    Receita de Alienação de Bens Imóveis</t>
  </si>
  <si>
    <t xml:space="preserve">DESPESAS </t>
  </si>
  <si>
    <t>DESPESAS                                                    (e)</t>
  </si>
  <si>
    <t>PAGAMENTO</t>
  </si>
  <si>
    <t>EMPENHADAS</t>
  </si>
  <si>
    <t>LIQUIDADAS</t>
  </si>
  <si>
    <t>PAGAS</t>
  </si>
  <si>
    <t>INSCRITAS EM RESTOS A</t>
  </si>
  <si>
    <t>DE RESTOS A PAGAR</t>
  </si>
  <si>
    <t>PAGAR NÃO PROCESSADOS</t>
  </si>
  <si>
    <t>(h) = (d-e)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</si>
  <si>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</si>
  <si>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</si>
  <si>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</si>
  <si>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</si>
  <si>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</si>
  <si>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</si>
  <si>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</si>
  <si>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</si>
  <si>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SALDO ATUAL</t>
  </si>
  <si>
    <t>(j) = (Ib – (IIf+ IIg))</t>
  </si>
  <si>
    <t>(k) = (IIIi + IIIj)</t>
  </si>
  <si>
    <t>VALOR (III)</t>
  </si>
  <si>
    <t xml:space="preserve"> </t>
  </si>
  <si>
    <t>Tabela 12.2 - Demonstrativo das Despesas com Saúde - Municípios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</si>
  <si>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</si>
  <si>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</si>
  <si>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</si>
  <si>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(b/a) x 100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</si>
  <si>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</si>
  <si>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</si>
  <si>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</si>
  <si>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</si>
  <si>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</si>
  <si>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</si>
  <si>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</si>
  <si>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</si>
  <si>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</si>
  <si>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</si>
  <si>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</si>
  <si>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</si>
  <si>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</si>
  <si>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</si>
  <si>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</si>
  <si>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</si>
  <si>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</si>
  <si>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</si>
  <si>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</si>
  <si>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</si>
  <si>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 x 100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</si>
  <si>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</si>
  <si>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</si>
  <si>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</si>
  <si>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</si>
  <si>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</si>
  <si>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</si>
  <si>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</si>
  <si>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</si>
  <si>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</si>
  <si>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</si>
  <si>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7</t>
    </r>
  </si>
  <si>
    <t>(Por Grupo de Natureza da Despesa)</t>
  </si>
  <si>
    <t>(f/e) x 100</t>
  </si>
  <si>
    <t>(g/e) x 100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</si>
  <si>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</si>
  <si>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</si>
  <si>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</si>
  <si>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</si>
  <si>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</si>
  <si>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Detecta se há diferença nesta linha entre o total das DESPESAS EMPENHADAS e o somatório das DESPESAS LIQUIDADAS + Inscritas em Restos a Pagar não Processados, mas só no 6º bimestre.</t>
  </si>
  <si>
    <t>DESPESAS COM SAÚDE NÃO COMPUTADAS PARA FINS DE APURAÇÃO DO PERCENTUAL MÍNIMO</t>
  </si>
  <si>
    <t>(h/IVf)x100</t>
  </si>
  <si>
    <t>(i/IVg)x100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</si>
  <si>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</si>
  <si>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</si>
  <si>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</si>
  <si>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</si>
  <si>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</si>
  <si>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</si>
  <si>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</si>
  <si>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rPr>
        <sz val="8"/>
        <rFont val="Cambria"/>
        <family val="1"/>
      </rP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</si>
  <si>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rPr>
        <sz val="8"/>
        <rFont val="Cambria"/>
        <family val="1"/>
      </rP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</si>
  <si>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rPr>
        <sz val="8"/>
        <rFont val="Cambria"/>
        <family val="1"/>
      </rP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</si>
  <si>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</si>
  <si>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 AÇÕES E SERVIÇOS PÚBLICOS DE SAÚDE (VI) = (IV - V)</t>
  </si>
  <si>
    <r>
      <rPr>
        <b/>
        <sz val="8"/>
        <rFont val="Cambria"/>
        <family val="1"/>
      </rPr>
      <t>PERCENTUAL DE APLICAÇÃO EM AÇÕES E SERVIÇOS PÚBLICOS DE SAÚDE SOBRE A RECEITA  DE IMPOSTOS LÍQUIDA E TRANSFERÊNCIAS CONSTITUCIONAIS E LEGAIS (VII%) = (VI(h ou i) / IIIb x 100)</t>
    </r>
    <r>
      <rPr>
        <b/>
        <vertAlign val="superscript"/>
        <sz val="8"/>
        <rFont val="Cambria"/>
        <family val="1"/>
      </rPr>
      <t>6</t>
    </r>
    <r>
      <rPr>
        <b/>
        <sz val="8"/>
        <rFont val="Cambria"/>
        <family val="1"/>
      </rPr>
      <t xml:space="preserve"> - LIMITE CONSTITUCIONAL 15%</t>
    </r>
    <r>
      <rPr>
        <b/>
        <vertAlign val="superscript"/>
        <sz val="8"/>
        <rFont val="Cambria"/>
        <family val="1"/>
      </rPr>
      <t>4 e 5</t>
    </r>
  </si>
  <si>
    <t>A célula IV76  tem que ser igual a 3!!!! Do contrário tem algo errado nesta planilha ou no preenchimento da planilha "Informações Iniciais"</t>
  </si>
  <si>
    <r>
      <rPr>
        <b/>
        <sz val="8"/>
        <rFont val="Cambria"/>
        <family val="1"/>
      </rPr>
      <t>VALOR REFERENTE À DIFERENÇA ENTRE O VALOR EXECUTADO E O LIMITE MÍNIMO CONSTITUCIONAL [VI(h ou i) - (15 x IIIb)/100]</t>
    </r>
    <r>
      <rPr>
        <b/>
        <vertAlign val="superscript"/>
        <sz val="8"/>
        <rFont val="Cambria"/>
        <family val="1"/>
      </rPr>
      <t>6</t>
    </r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</si>
  <si>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</si>
  <si>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</si>
  <si>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</si>
  <si>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</si>
  <si>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</si>
  <si>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</si>
  <si>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</si>
  <si>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...</t>
  </si>
  <si>
    <t>Inscritos em &lt;Exercício de Referência - 4&gt;</t>
  </si>
  <si>
    <t>Inscritos em &lt;Exercícios Anteriores ao de Referência - 4 (Somatório)&gt;</t>
  </si>
  <si>
    <t>Total</t>
  </si>
  <si>
    <t>CONTROLE DOS RESTOS A PAGAR CANCELADOS OU PRESCRITOS PARA FINS DE APLICAÇÃO DA DISPONIBILIDADE DE CAIXA CONFORME ARTIGO 24, § 1º e 2º</t>
  </si>
  <si>
    <t>RESTOS A PAGAR CANCELADOS OU PRESCRITOS</t>
  </si>
  <si>
    <t>Saldo Inicial</t>
  </si>
  <si>
    <t>Despesas custeadas no exercício de referência</t>
  </si>
  <si>
    <t>Saldo Final (Não Aplicado)</t>
  </si>
  <si>
    <t>Restos a Pagar Cancelados ou Prescritos em &lt;Exercício de Referência&gt;</t>
  </si>
  <si>
    <t xml:space="preserve">Restos a Pagar Cancelados ou Prescritos em &lt;Exercício de Referência - 4&gt; </t>
  </si>
  <si>
    <t>Restos a Pagar Cancelados ou Prescritos em &lt;Exercícios Anteriores ao de Referência - 4 (Somatório)&gt;</t>
  </si>
  <si>
    <t>Total (VIII)</t>
  </si>
  <si>
    <t xml:space="preserve"> CONTROLE DO VALOR REFERENTE AO PERCENTUAL MÍNIMO NÃO CUMPRIDO EM EXERCÍCIOS ANTERIORES PARA FINS DE APLICAÇÃO DOS RECURSOS VINCULADOS CONFORME ARTIGOS 25 E 26</t>
  </si>
  <si>
    <t>LIMITE NÃO CUMPRIDO</t>
  </si>
  <si>
    <t xml:space="preserve">Diferença de limite não cumprido em &lt;Exercício de Referência - 1&gt; </t>
  </si>
  <si>
    <t xml:space="preserve">Diferença de limite não cumprido em &lt;Exercício de Referência - 5&gt; </t>
  </si>
  <si>
    <t>Diferença de limite não cumprido em &lt;Exercícios Anteriores ao de Referência – 5 (Somatório)&gt;</t>
  </si>
  <si>
    <t>Total (IX)</t>
  </si>
  <si>
    <t>(Por Subfunção)</t>
  </si>
  <si>
    <t>(l)</t>
  </si>
  <si>
    <t>(l/total l) x 100</t>
  </si>
  <si>
    <t>(m)</t>
  </si>
  <si>
    <t>(m/total m) x 100</t>
  </si>
  <si>
    <t>Outras Subfunções</t>
  </si>
  <si>
    <t>TOTAL</t>
  </si>
  <si>
    <t>¹ Essa linha apresentará valor somente no Relatório Resumido da Execução Orçamentária do último bimestre do exercício.</t>
  </si>
  <si>
    <r>
      <rPr>
        <vertAlign val="superscript"/>
        <sz val="8"/>
        <rFont val="Cambria"/>
        <family val="1"/>
      </rPr>
      <t>2</t>
    </r>
    <r>
      <rPr>
        <sz val="8"/>
        <rFont val="Cambria"/>
        <family val="1"/>
      </rPr>
      <t xml:space="preserve"> O valor apresentado na intercessão com a coluna "i" ou com a coluna "h" deverá ser o mesmo apresentado no "total j".</t>
    </r>
  </si>
  <si>
    <r>
      <rPr>
        <vertAlign val="superscript"/>
        <sz val="8"/>
        <rFont val="Cambria"/>
        <family val="1"/>
      </rPr>
      <t>3</t>
    </r>
    <r>
      <rPr>
        <sz val="8"/>
        <rFont val="Cambria"/>
        <family val="1"/>
      </rPr>
      <t xml:space="preserve"> O valor apresentado na intercessão com a coluna "i" ou com a coluna "h" deverá ser o mesmo apresentado no "total k".</t>
    </r>
  </si>
  <si>
    <r>
      <rPr>
        <vertAlign val="superscript"/>
        <sz val="8"/>
        <rFont val="Cambria"/>
        <family val="1"/>
      </rPr>
      <t>4</t>
    </r>
    <r>
      <rPr>
        <sz val="8"/>
        <rFont val="Cambria"/>
        <family val="1"/>
      </rPr>
      <t xml:space="preserve"> Limite anual mínimo a ser cumprido no encerramento do exercício. Deverá ser informado o limite estabelecido na Lei Orgânica do Município quando o percentual nela estabelecido for superior ao fixado na LC nº 141/2012</t>
    </r>
  </si>
  <si>
    <r>
      <rPr>
        <vertAlign val="superscript"/>
        <sz val="8"/>
        <rFont val="Cambria"/>
        <family val="1"/>
      </rP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</si>
  <si>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r>
      <rPr>
        <vertAlign val="superscript"/>
        <sz val="8"/>
        <rFont val="Cambria"/>
        <family val="1"/>
      </rPr>
      <t>6</t>
    </r>
    <r>
      <rPr>
        <sz val="8"/>
        <rFont val="Cambria"/>
        <family val="1"/>
      </rPr>
      <t xml:space="preserve"> Nos cinco primeiros bimestres do exercício o acompanhamento será feito com base na despesa liquidada. No último bimestre do exercício, o valor deverá corresponder ao total da despesa empenhada.</t>
    </r>
  </si>
  <si>
    <r>
      <rPr>
        <vertAlign val="superscript"/>
        <sz val="8"/>
        <rFont val="Cambria"/>
        <family val="1"/>
      </rPr>
      <t>7</t>
    </r>
    <r>
      <rPr>
        <sz val="8"/>
        <rFont val="Cambria"/>
        <family val="1"/>
      </rPr>
      <t xml:space="preserve"> Essa coluna poderá ser apresentada somente no último bimestre</t>
    </r>
  </si>
  <si>
    <t>Tabela 12.4 - Demonstrativo das Despesas com Saúde - Ente Consorciado</t>
  </si>
  <si>
    <t>RREO – ANEXO  12 (LC 141/2012, art. 35 e Portaria STN nº 72/2012, art. 11, II, b)</t>
  </si>
  <si>
    <t>DESPESAS COM SAÚDE EXECUTADAS EM CONSÓRCIO PÚBLICO</t>
  </si>
  <si>
    <t>VALORES TRANSFERIDOS POR CONTRATO DE RATEIO                                        (a)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</si>
  <si>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1</t>
    </r>
  </si>
  <si>
    <t>(c/a) x 100</t>
  </si>
  <si>
    <t>TOTAL DAS DESPESAS COM SAÚDE (I)</t>
  </si>
  <si>
    <t>6º Bimestre de 2016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</si>
  <si>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</si>
  <si>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</si>
  <si>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</si>
  <si>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</si>
  <si>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</si>
  <si>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SAÚDE NÃO COMPUTADAS  (II)</t>
  </si>
  <si>
    <t>TOTAL DAS DESPESAS COM AÇÕES E SERVIÇOS PÚBLICOS DE SAÚDE (III) = (I - II)</t>
  </si>
  <si>
    <t>Tabela 13 - Demonstrativo das Parcerias Público Privadas</t>
  </si>
  <si>
    <t>DEMONSTRATIVO DAS PARCERIAS PÚBLICO-PRIVADAS</t>
  </si>
  <si>
    <t>RREO - Anexo 13 (Lei nº 11.079, de 30.12.2004, arts. 22, 25 e 28)</t>
  </si>
  <si>
    <t>IMPACTOS DAS CONTRATAÇÕES DE PPP</t>
  </si>
  <si>
    <t xml:space="preserve">SALDO TOTAL EM </t>
  </si>
  <si>
    <t>REGISTROS EFETUADOS EM</t>
  </si>
  <si>
    <t xml:space="preserve">31 DE DEZEMBRO DE </t>
  </si>
  <si>
    <t>No bimestre</t>
  </si>
  <si>
    <t>Até o bimestre</t>
  </si>
  <si>
    <t>TOTAL DE ATIVOS</t>
  </si>
  <si>
    <t xml:space="preserve">    Ativos Constituídos pela SPE</t>
  </si>
  <si>
    <t>TOTAL DE PASSIVOS</t>
  </si>
  <si>
    <t xml:space="preserve">    Obrigações Decorrentes de Ativos Constituídos pela SPE</t>
  </si>
  <si>
    <t xml:space="preserve">    Provisões de PPP</t>
  </si>
  <si>
    <t xml:space="preserve">    Outros Passivos</t>
  </si>
  <si>
    <t>ATOS POTENCIAIS PASSIVOS</t>
  </si>
  <si>
    <t xml:space="preserve">    Obrigações Contratuais</t>
  </si>
  <si>
    <t>Garantias Concedidas</t>
  </si>
  <si>
    <t xml:space="preserve">    Outros Passivos Contingentes</t>
  </si>
  <si>
    <t>EXERCÍCIO ANTERIOR</t>
  </si>
  <si>
    <t>EXERCÍCIO CORRENTE</t>
  </si>
  <si>
    <t>DESPESAS DE PPP</t>
  </si>
  <si>
    <t>Do Ente Federado, Exceto Estatais Não Dependentes (I)</t>
  </si>
  <si>
    <t xml:space="preserve">        …</t>
  </si>
  <si>
    <t>Das Estatais Não-Dependentes</t>
  </si>
  <si>
    <t>TOTAL DAS DESPESAS</t>
  </si>
  <si>
    <t>PPP A CONTRATAR (II)</t>
  </si>
  <si>
    <t>RECEITA CORRENTE LÍQUIDA (RCL) (III)</t>
  </si>
  <si>
    <t>TOTAL DAS DESPESAS CONSIDERADAS PARA O LIMITE (IV = I + II)</t>
  </si>
  <si>
    <t>TOTAL DAS DESPESAS / RCL (%) (V = IV / III)</t>
  </si>
  <si>
    <t>OBS: Você pode inserir linhas nesta planilha!!!!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</si>
  <si>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</si>
  <si>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</si>
  <si>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</si>
  <si>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</si>
  <si>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</si>
  <si>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</si>
  <si>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</si>
  <si>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</si>
  <si>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</si>
  <si>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</si>
  <si>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</si>
  <si>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</si>
  <si>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</si>
  <si>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</si>
  <si>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</si>
  <si>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</si>
  <si>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</si>
  <si>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</si>
  <si>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</si>
  <si>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</si>
  <si>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</si>
  <si>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</si>
  <si>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</si>
  <si>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 </t>
  </si>
  <si>
    <t xml:space="preserve">    Resultado Previdenciário</t>
  </si>
  <si>
    <t>Regime Próprio de Previdência dos Servidores - PLANO FINANCEIRO</t>
  </si>
  <si>
    <t xml:space="preserve">    Despesas Previdenciárias Liquidadas</t>
  </si>
  <si>
    <t>RESULTADOS NOMINAL E PRIMÁRIO</t>
  </si>
  <si>
    <t>Meta Fixada no</t>
  </si>
  <si>
    <t>Resultado Apurado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</si>
  <si>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</si>
  <si>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</si>
  <si>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</si>
  <si>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</si>
  <si>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</si>
  <si>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</si>
  <si>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</si>
  <si>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</si>
  <si>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</si>
  <si>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</si>
  <si>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</si>
  <si>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</si>
  <si>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</si>
  <si>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</si>
  <si>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</si>
  <si>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</si>
  <si>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</si>
  <si>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</si>
  <si>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Valor apurado até o Bimestre</t>
  </si>
  <si>
    <t>Limites Constitucionais Anuais</t>
  </si>
  <si>
    <t>DESPESAS COM MANUTENÇÃO E DESENVOLVIMENTO DO ENSINO</t>
  </si>
  <si>
    <t>% Mínimo a aplicar no Exercício</t>
  </si>
  <si>
    <t>% Aplicado Até o Bimestre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</si>
  <si>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</si>
  <si>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</si>
  <si>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</si>
  <si>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</si>
  <si>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R$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</si>
  <si>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</si>
  <si>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</si>
  <si>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</si>
  <si>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</si>
  <si>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</si>
  <si>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</si>
  <si>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</si>
  <si>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</si>
  <si>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</si>
  <si>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</si>
  <si>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</si>
  <si>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</si>
  <si>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 </t>
  </si>
  <si>
    <t>Plano Financeiro</t>
  </si>
  <si>
    <t xml:space="preserve">    Despesas Previdenciárias</t>
  </si>
  <si>
    <t>RECEITA DA ALIENAÇÃO DE ATIVOS E APLICAÇÃO DOS RECURSOS</t>
  </si>
  <si>
    <t>Valor Apurado Até o Bimestre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</si>
  <si>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</si>
  <si>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</si>
  <si>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</si>
  <si>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</si>
  <si>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</si>
  <si>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</si>
  <si>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</si>
  <si>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</si>
  <si>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 xml:space="preserve">Total das Despesas / RCL (%) </t>
  </si>
  <si>
    <t>ESTADO DO MARANHÃO - MUNICIPIO DE DAVINOPOLIS</t>
  </si>
  <si>
    <t>&lt;CNPJ.01.616.269/0001-60</t>
  </si>
  <si>
    <t>IVANILDO PAIVA BARBOSA</t>
  </si>
  <si>
    <t>2017/2020</t>
  </si>
  <si>
    <t>252.222.953-20</t>
  </si>
  <si>
    <t>GUSTAVO SILVA DE FRANÇA</t>
  </si>
  <si>
    <t>CRC.013563/O-6</t>
  </si>
  <si>
    <t>MURAL DA PREFEITURA E PORTAL TRANSPARENCIA</t>
  </si>
  <si>
    <t>www.davinopolis.ma.gov.br</t>
  </si>
  <si>
    <t>RUA ADALIA S/N</t>
  </si>
  <si>
    <t>(99)3534-1790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</si>
</sst>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0" formatCode="* #,##0.00\ ;* \(#,##0.00\);* \-#\ ;@\ "/>
    <numFmt numFmtId="171" formatCode="mm/dd/yy"/>
    <numFmt numFmtId="172" formatCode="* #,##0.00\ ;\-* #,##0.00\ ;* \-#\ ;@\ "/>
    <numFmt numFmtId="173" formatCode="#,##0.0\ ;\(#,##0.0\)"/>
    <numFmt numFmtId="174" formatCode="&quot;R$ &quot;#,##0.00\ ;[Red]&quot;(R$ &quot;#,##0.00\)"/>
    <numFmt numFmtId="175" formatCode="#,##0\ ;\(#,##0\)"/>
    <numFmt numFmtId="176" formatCode="#,##0.00\ ;[Red]\(#,##0.00\)"/>
    <numFmt numFmtId="177" formatCode="#,##0.00;[Red]\(#,##0.00\)"/>
    <numFmt numFmtId="178" formatCode="0.00;[Red]\-0.00"/>
  </numFmts>
  <fonts count="68" x14ac:knownFonts="1"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b/>
      <sz val="24"/>
      <color indexed="8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sz val="14"/>
      <name val="Times New Roman"/>
      <family val="1"/>
    </font>
    <font>
      <sz val="11"/>
      <name val="Arial"/>
      <family val="2"/>
    </font>
    <font>
      <b/>
      <sz val="14"/>
      <name val="Times New Roman"/>
      <family val="1"/>
    </font>
    <font>
      <sz val="8"/>
      <name val="Times New Roman"/>
      <family val="1"/>
    </font>
    <font>
      <sz val="8"/>
      <color indexed="9"/>
      <name val="Cambria"/>
      <family val="1"/>
    </font>
    <font>
      <b/>
      <sz val="1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color indexed="8"/>
      <name val="Times New Roman"/>
      <family val="1"/>
    </font>
    <font>
      <b/>
      <vertAlign val="superscript"/>
      <sz val="10"/>
      <name val="Times New Roman"/>
      <family val="1"/>
    </font>
    <font>
      <sz val="10"/>
      <color indexed="10"/>
      <name val="Times New Roman"/>
      <family val="1"/>
    </font>
    <font>
      <sz val="10"/>
      <color indexed="25"/>
      <name val="Times New Roman"/>
      <family val="1"/>
    </font>
    <font>
      <sz val="10"/>
      <color indexed="60"/>
      <name val="Times New Roman"/>
      <family val="1"/>
    </font>
    <font>
      <sz val="10"/>
      <color indexed="9"/>
      <name val="Times New Roman"/>
      <family val="1"/>
    </font>
    <font>
      <b/>
      <sz val="9"/>
      <name val="Times New Roman"/>
      <family val="1"/>
    </font>
    <font>
      <b/>
      <sz val="10"/>
      <color indexed="8"/>
      <name val="Times New Roman"/>
      <family val="1"/>
    </font>
    <font>
      <b/>
      <vertAlign val="superscript"/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color indexed="9"/>
      <name val="Times New Roman"/>
      <family val="1"/>
    </font>
    <font>
      <b/>
      <sz val="8"/>
      <color indexed="9"/>
      <name val="Cambria"/>
      <family val="1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b/>
      <sz val="12"/>
      <color indexed="23"/>
      <name val="Times New Roman"/>
      <family val="1"/>
    </font>
    <font>
      <b/>
      <vertAlign val="superscript"/>
      <sz val="12"/>
      <name val="Times New Roman"/>
      <family val="1"/>
    </font>
    <font>
      <sz val="10"/>
      <color indexed="23"/>
      <name val="Times New Roman"/>
      <family val="1"/>
    </font>
    <font>
      <b/>
      <sz val="10"/>
      <color indexed="23"/>
      <name val="Times New Roman"/>
      <family val="1"/>
    </font>
    <font>
      <strike/>
      <sz val="10"/>
      <name val="Times New Roman"/>
      <family val="1"/>
    </font>
    <font>
      <sz val="10"/>
      <color indexed="60"/>
      <name val="Arial"/>
      <family val="2"/>
    </font>
    <font>
      <vertAlign val="superscript"/>
      <sz val="8"/>
      <name val="Times New Roman"/>
      <family val="1"/>
    </font>
    <font>
      <b/>
      <sz val="9"/>
      <color indexed="9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8"/>
      <name val="Cambria"/>
      <family val="1"/>
    </font>
    <font>
      <sz val="10"/>
      <name val="Cambria"/>
      <family val="1"/>
    </font>
    <font>
      <b/>
      <sz val="8"/>
      <name val="Cambria"/>
      <family val="1"/>
    </font>
    <font>
      <sz val="12"/>
      <name val="Cambria"/>
      <family val="1"/>
    </font>
    <font>
      <b/>
      <u/>
      <sz val="8"/>
      <name val="Cambria"/>
      <family val="1"/>
    </font>
    <font>
      <b/>
      <vertAlign val="superscript"/>
      <sz val="8"/>
      <name val="Cambria"/>
      <family val="1"/>
    </font>
    <font>
      <vertAlign val="superscript"/>
      <sz val="8"/>
      <name val="Cambria"/>
      <family val="1"/>
    </font>
    <font>
      <sz val="11"/>
      <name val="Cambria"/>
      <family val="1"/>
    </font>
    <font>
      <b/>
      <sz val="16"/>
      <name val="Arial"/>
      <family val="2"/>
    </font>
    <font>
      <strike/>
      <sz val="8"/>
      <name val="Times New Roman"/>
      <family val="1"/>
    </font>
    <font>
      <b/>
      <sz val="8"/>
      <color indexed="60"/>
      <name val="Times New Roman"/>
      <family val="1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41"/>
        <bgColor indexed="45"/>
      </patternFill>
    </fill>
    <fill>
      <patternFill patternType="solid">
        <fgColor indexed="47"/>
        <bgColor indexed="4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34"/>
      </patternFill>
    </fill>
    <fill>
      <patternFill patternType="solid">
        <fgColor indexed="55"/>
        <bgColor indexed="24"/>
      </patternFill>
    </fill>
    <fill>
      <patternFill patternType="solid">
        <fgColor indexed="22"/>
        <bgColor indexed="44"/>
      </patternFill>
    </fill>
    <fill>
      <patternFill patternType="solid">
        <fgColor indexed="9"/>
        <bgColor indexed="26"/>
      </patternFill>
    </fill>
    <fill>
      <patternFill patternType="solid">
        <fgColor indexed="34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62"/>
        <bgColor indexed="54"/>
      </patternFill>
    </fill>
    <fill>
      <patternFill patternType="solid">
        <fgColor indexed="54"/>
        <bgColor indexed="6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41"/>
      </patternFill>
    </fill>
    <fill>
      <patternFill patternType="solid">
        <fgColor indexed="46"/>
        <bgColor indexed="44"/>
      </patternFill>
    </fill>
    <fill>
      <patternFill patternType="solid">
        <fgColor indexed="44"/>
        <bgColor indexed="22"/>
      </patternFill>
    </fill>
    <fill>
      <patternFill patternType="solid">
        <fgColor indexed="24"/>
        <bgColor indexed="55"/>
      </patternFill>
    </fill>
    <fill>
      <patternFill patternType="solid">
        <fgColor indexed="63"/>
        <bgColor indexed="59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67" fillId="0" borderId="0"/>
    <xf numFmtId="0" fontId="67" fillId="0" borderId="0"/>
    <xf numFmtId="0" fontId="11" fillId="8" borderId="1" applyNumberFormat="0" applyAlignment="0" applyProtection="0"/>
    <xf numFmtId="0" fontId="11" fillId="8" borderId="1" applyNumberFormat="0" applyAlignment="0" applyProtection="0"/>
    <xf numFmtId="9" fontId="67" fillId="0" borderId="0" applyFill="0" applyBorder="0" applyAlignment="0" applyProtection="0"/>
    <xf numFmtId="170" fontId="67" fillId="0" borderId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72" fontId="67" fillId="0" borderId="0" applyFill="0" applyBorder="0" applyAlignment="0" applyProtection="0"/>
    <xf numFmtId="170" fontId="67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94">
    <xf numFmtId="0" fontId="0" fillId="0" borderId="0" xfId="0"/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0" fontId="0" fillId="0" borderId="0" xfId="0" applyFont="1" applyProtection="1"/>
    <xf numFmtId="0" fontId="15" fillId="0" borderId="0" xfId="0" applyNumberFormat="1" applyFont="1" applyFill="1" applyAlignment="1" applyProtection="1">
      <alignment horizontal="center"/>
    </xf>
    <xf numFmtId="0" fontId="0" fillId="0" borderId="0" xfId="0" applyProtection="1"/>
    <xf numFmtId="0" fontId="0" fillId="0" borderId="0" xfId="0" applyFont="1" applyAlignment="1" applyProtection="1">
      <alignment horizontal="right" vertical="center"/>
    </xf>
    <xf numFmtId="0" fontId="19" fillId="9" borderId="2" xfId="25" applyFont="1" applyFill="1" applyBorder="1" applyAlignment="1" applyProtection="1">
      <alignment horizontal="center" vertical="center"/>
    </xf>
    <xf numFmtId="0" fontId="67" fillId="9" borderId="3" xfId="25" applyFill="1" applyBorder="1" applyAlignment="1" applyProtection="1">
      <alignment vertical="center"/>
    </xf>
    <xf numFmtId="0" fontId="0" fillId="0" borderId="4" xfId="25" applyFont="1" applyBorder="1" applyAlignment="1" applyProtection="1">
      <alignment horizontal="left" vertical="center"/>
    </xf>
    <xf numFmtId="0" fontId="0" fillId="10" borderId="0" xfId="25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</xf>
    <xf numFmtId="0" fontId="0" fillId="11" borderId="4" xfId="25" applyFont="1" applyFill="1" applyBorder="1" applyAlignment="1" applyProtection="1">
      <alignment horizontal="left" vertical="center"/>
    </xf>
    <xf numFmtId="0" fontId="20" fillId="11" borderId="4" xfId="25" applyFont="1" applyFill="1" applyBorder="1" applyAlignment="1" applyProtection="1">
      <alignment horizontal="left" vertical="center" wrapText="1"/>
    </xf>
    <xf numFmtId="171" fontId="0" fillId="10" borderId="0" xfId="25" applyNumberFormat="1" applyFont="1" applyFill="1" applyBorder="1" applyAlignment="1" applyProtection="1">
      <alignment vertical="center"/>
      <protection locked="0"/>
    </xf>
    <xf numFmtId="0" fontId="22" fillId="2" borderId="4" xfId="25" applyFont="1" applyFill="1" applyBorder="1" applyAlignment="1" applyProtection="1">
      <alignment horizontal="left" vertical="center"/>
    </xf>
    <xf numFmtId="0" fontId="0" fillId="0" borderId="4" xfId="25" applyFont="1" applyBorder="1" applyAlignment="1" applyProtection="1">
      <alignment horizontal="left" vertical="center" wrapText="1"/>
    </xf>
    <xf numFmtId="0" fontId="0" fillId="11" borderId="5" xfId="25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center" vertical="center"/>
    </xf>
    <xf numFmtId="0" fontId="23" fillId="0" borderId="0" xfId="0" applyNumberFormat="1" applyFont="1" applyFill="1" applyAlignment="1" applyProtection="1"/>
    <xf numFmtId="0" fontId="24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172" fontId="23" fillId="0" borderId="0" xfId="35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/>
    </xf>
    <xf numFmtId="49" fontId="23" fillId="0" borderId="0" xfId="0" applyNumberFormat="1" applyFont="1" applyFill="1" applyBorder="1" applyAlignment="1" applyProtection="1"/>
    <xf numFmtId="0" fontId="23" fillId="0" borderId="0" xfId="0" applyFont="1" applyFill="1" applyBorder="1" applyAlignment="1" applyProtection="1"/>
    <xf numFmtId="173" fontId="23" fillId="0" borderId="0" xfId="0" applyNumberFormat="1" applyFont="1" applyFill="1" applyBorder="1" applyAlignment="1" applyProtection="1"/>
    <xf numFmtId="0" fontId="23" fillId="0" borderId="0" xfId="0" applyFont="1" applyFill="1" applyBorder="1" applyAlignment="1" applyProtection="1">
      <alignment horizontal="right"/>
    </xf>
    <xf numFmtId="174" fontId="23" fillId="0" borderId="0" xfId="0" applyNumberFormat="1" applyFont="1" applyFill="1" applyBorder="1" applyAlignment="1" applyProtection="1">
      <alignment horizontal="right"/>
    </xf>
    <xf numFmtId="0" fontId="25" fillId="0" borderId="0" xfId="0" applyNumberFormat="1" applyFont="1" applyFill="1" applyAlignment="1" applyProtection="1"/>
    <xf numFmtId="49" fontId="25" fillId="10" borderId="6" xfId="0" applyNumberFormat="1" applyFont="1" applyFill="1" applyBorder="1" applyAlignment="1" applyProtection="1">
      <alignment horizontal="center"/>
    </xf>
    <xf numFmtId="173" fontId="25" fillId="10" borderId="7" xfId="0" applyNumberFormat="1" applyFont="1" applyFill="1" applyBorder="1" applyAlignment="1" applyProtection="1">
      <alignment horizontal="center"/>
    </xf>
    <xf numFmtId="49" fontId="25" fillId="10" borderId="7" xfId="0" applyNumberFormat="1" applyFont="1" applyFill="1" applyBorder="1" applyAlignment="1" applyProtection="1">
      <alignment horizontal="center"/>
    </xf>
    <xf numFmtId="49" fontId="25" fillId="10" borderId="8" xfId="0" applyNumberFormat="1" applyFont="1" applyFill="1" applyBorder="1" applyAlignment="1" applyProtection="1">
      <alignment horizontal="center"/>
    </xf>
    <xf numFmtId="173" fontId="25" fillId="10" borderId="9" xfId="0" applyNumberFormat="1" applyFont="1" applyFill="1" applyBorder="1" applyAlignment="1" applyProtection="1">
      <alignment horizontal="center"/>
    </xf>
    <xf numFmtId="49" fontId="25" fillId="10" borderId="9" xfId="0" applyNumberFormat="1" applyFont="1" applyFill="1" applyBorder="1" applyAlignment="1" applyProtection="1">
      <alignment horizontal="center"/>
    </xf>
    <xf numFmtId="0" fontId="23" fillId="10" borderId="4" xfId="0" applyFont="1" applyFill="1" applyBorder="1" applyAlignment="1" applyProtection="1">
      <alignment wrapText="1"/>
    </xf>
    <xf numFmtId="10" fontId="23" fillId="10" borderId="10" xfId="29" applyNumberFormat="1" applyFont="1" applyFill="1" applyBorder="1" applyAlignment="1" applyProtection="1"/>
    <xf numFmtId="172" fontId="23" fillId="10" borderId="11" xfId="35" applyFont="1" applyFill="1" applyBorder="1" applyAlignment="1" applyProtection="1"/>
    <xf numFmtId="49" fontId="23" fillId="7" borderId="4" xfId="0" applyNumberFormat="1" applyFont="1" applyFill="1" applyBorder="1" applyAlignment="1" applyProtection="1"/>
    <xf numFmtId="10" fontId="23" fillId="7" borderId="7" xfId="29" applyNumberFormat="1" applyFont="1" applyFill="1" applyBorder="1" applyAlignment="1" applyProtection="1"/>
    <xf numFmtId="172" fontId="23" fillId="7" borderId="6" xfId="35" applyFont="1" applyFill="1" applyBorder="1" applyAlignment="1" applyProtection="1"/>
    <xf numFmtId="49" fontId="27" fillId="8" borderId="4" xfId="0" applyNumberFormat="1" applyFont="1" applyFill="1" applyBorder="1" applyAlignment="1" applyProtection="1"/>
    <xf numFmtId="10" fontId="23" fillId="8" borderId="6" xfId="29" applyNumberFormat="1" applyFont="1" applyFill="1" applyBorder="1" applyAlignment="1" applyProtection="1"/>
    <xf numFmtId="172" fontId="23" fillId="8" borderId="6" xfId="35" applyFont="1" applyFill="1" applyBorder="1" applyAlignment="1" applyProtection="1"/>
    <xf numFmtId="49" fontId="23" fillId="0" borderId="4" xfId="0" applyNumberFormat="1" applyFont="1" applyFill="1" applyBorder="1" applyAlignment="1" applyProtection="1"/>
    <xf numFmtId="10" fontId="23" fillId="0" borderId="6" xfId="29" applyNumberFormat="1" applyFont="1" applyFill="1" applyBorder="1" applyAlignment="1" applyProtection="1"/>
    <xf numFmtId="172" fontId="23" fillId="0" borderId="6" xfId="35" applyFont="1" applyFill="1" applyBorder="1" applyAlignment="1" applyProtection="1"/>
    <xf numFmtId="49" fontId="23" fillId="8" borderId="4" xfId="0" applyNumberFormat="1" applyFont="1" applyFill="1" applyBorder="1" applyAlignment="1" applyProtection="1"/>
    <xf numFmtId="49" fontId="23" fillId="0" borderId="4" xfId="0" applyNumberFormat="1" applyFont="1" applyFill="1" applyBorder="1" applyAlignment="1" applyProtection="1">
      <alignment horizontal="justify" vertical="center" wrapText="1"/>
    </xf>
    <xf numFmtId="172" fontId="23" fillId="10" borderId="0" xfId="35" applyFont="1" applyFill="1" applyBorder="1" applyAlignment="1" applyProtection="1">
      <alignment horizontal="center"/>
      <protection locked="0"/>
    </xf>
    <xf numFmtId="49" fontId="23" fillId="0" borderId="4" xfId="0" applyNumberFormat="1" applyFont="1" applyFill="1" applyBorder="1" applyAlignment="1" applyProtection="1">
      <alignment wrapText="1"/>
    </xf>
    <xf numFmtId="49" fontId="23" fillId="0" borderId="4" xfId="0" applyNumberFormat="1" applyFont="1" applyFill="1" applyBorder="1" applyAlignment="1" applyProtection="1">
      <alignment vertical="center" wrapText="1"/>
    </xf>
    <xf numFmtId="172" fontId="23" fillId="10" borderId="6" xfId="35" applyFont="1" applyFill="1" applyBorder="1" applyAlignment="1" applyProtection="1">
      <alignment horizontal="center" vertical="center"/>
      <protection locked="0"/>
    </xf>
    <xf numFmtId="10" fontId="23" fillId="0" borderId="6" xfId="29" applyNumberFormat="1" applyFont="1" applyFill="1" applyBorder="1" applyAlignment="1" applyProtection="1">
      <alignment vertical="center"/>
    </xf>
    <xf numFmtId="172" fontId="23" fillId="0" borderId="6" xfId="35" applyFont="1" applyFill="1" applyBorder="1" applyAlignment="1" applyProtection="1">
      <alignment vertical="center"/>
    </xf>
    <xf numFmtId="10" fontId="23" fillId="12" borderId="6" xfId="29" applyNumberFormat="1" applyFont="1" applyFill="1" applyBorder="1" applyAlignment="1" applyProtection="1"/>
    <xf numFmtId="172" fontId="23" fillId="12" borderId="6" xfId="35" applyFont="1" applyFill="1" applyBorder="1" applyAlignment="1" applyProtection="1"/>
    <xf numFmtId="10" fontId="23" fillId="13" borderId="6" xfId="29" applyNumberFormat="1" applyFont="1" applyFill="1" applyBorder="1" applyAlignment="1" applyProtection="1"/>
    <xf numFmtId="172" fontId="23" fillId="13" borderId="6" xfId="35" applyFont="1" applyFill="1" applyBorder="1" applyAlignment="1" applyProtection="1"/>
    <xf numFmtId="0" fontId="27" fillId="0" borderId="0" xfId="0" applyFont="1" applyFill="1" applyBorder="1" applyProtection="1"/>
    <xf numFmtId="0" fontId="27" fillId="0" borderId="4" xfId="0" applyFont="1" applyFill="1" applyBorder="1" applyAlignment="1" applyProtection="1">
      <alignment horizontal="justify" vertical="top" wrapText="1"/>
    </xf>
    <xf numFmtId="0" fontId="23" fillId="0" borderId="4" xfId="0" applyFont="1" applyFill="1" applyBorder="1" applyAlignment="1" applyProtection="1">
      <alignment horizontal="justify" vertical="top" wrapText="1"/>
    </xf>
    <xf numFmtId="172" fontId="23" fillId="10" borderId="7" xfId="35" applyFont="1" applyFill="1" applyBorder="1" applyAlignment="1" applyProtection="1">
      <alignment horizontal="center"/>
      <protection locked="0"/>
    </xf>
    <xf numFmtId="172" fontId="23" fillId="10" borderId="4" xfId="35" applyFont="1" applyFill="1" applyBorder="1" applyAlignment="1" applyProtection="1">
      <alignment horizontal="center"/>
      <protection locked="0"/>
    </xf>
    <xf numFmtId="0" fontId="27" fillId="10" borderId="5" xfId="0" applyFont="1" applyFill="1" applyBorder="1" applyAlignment="1" applyProtection="1">
      <alignment horizontal="justify" vertical="top" wrapText="1"/>
    </xf>
    <xf numFmtId="10" fontId="23" fillId="10" borderId="6" xfId="29" applyNumberFormat="1" applyFont="1" applyFill="1" applyBorder="1" applyAlignment="1" applyProtection="1"/>
    <xf numFmtId="172" fontId="23" fillId="10" borderId="6" xfId="35" applyFont="1" applyFill="1" applyBorder="1" applyAlignment="1" applyProtection="1"/>
    <xf numFmtId="49" fontId="23" fillId="0" borderId="2" xfId="0" applyNumberFormat="1" applyFont="1" applyFill="1" applyBorder="1" applyAlignment="1" applyProtection="1"/>
    <xf numFmtId="37" fontId="23" fillId="14" borderId="12" xfId="0" applyNumberFormat="1" applyFont="1" applyFill="1" applyBorder="1" applyAlignment="1" applyProtection="1">
      <alignment horizontal="center"/>
    </xf>
    <xf numFmtId="172" fontId="23" fillId="0" borderId="12" xfId="35" applyFont="1" applyFill="1" applyBorder="1" applyAlignment="1" applyProtection="1"/>
    <xf numFmtId="0" fontId="23" fillId="10" borderId="13" xfId="0" applyNumberFormat="1" applyFont="1" applyFill="1" applyBorder="1" applyAlignment="1" applyProtection="1">
      <alignment wrapText="1"/>
    </xf>
    <xf numFmtId="172" fontId="23" fillId="10" borderId="6" xfId="35" applyFont="1" applyFill="1" applyBorder="1" applyAlignment="1" applyProtection="1">
      <alignment horizontal="center"/>
    </xf>
    <xf numFmtId="10" fontId="23" fillId="7" borderId="6" xfId="29" applyNumberFormat="1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49" fontId="23" fillId="0" borderId="3" xfId="0" applyNumberFormat="1" applyFont="1" applyFill="1" applyBorder="1" applyAlignment="1" applyProtection="1"/>
    <xf numFmtId="172" fontId="23" fillId="14" borderId="12" xfId="35" applyFont="1" applyFill="1" applyBorder="1" applyAlignment="1" applyProtection="1">
      <alignment horizontal="center"/>
    </xf>
    <xf numFmtId="172" fontId="23" fillId="15" borderId="12" xfId="35" applyFont="1" applyFill="1" applyBorder="1" applyAlignment="1" applyProtection="1"/>
    <xf numFmtId="49" fontId="23" fillId="10" borderId="3" xfId="0" applyNumberFormat="1" applyFont="1" applyFill="1" applyBorder="1" applyAlignment="1" applyProtection="1"/>
    <xf numFmtId="172" fontId="23" fillId="10" borderId="12" xfId="35" applyFont="1" applyFill="1" applyBorder="1" applyAlignment="1" applyProtection="1"/>
    <xf numFmtId="49" fontId="23" fillId="0" borderId="3" xfId="0" applyNumberFormat="1" applyFont="1" applyFill="1" applyBorder="1" applyAlignment="1" applyProtection="1">
      <alignment wrapText="1"/>
    </xf>
    <xf numFmtId="0" fontId="23" fillId="0" borderId="3" xfId="0" applyFont="1" applyBorder="1" applyAlignment="1" applyProtection="1">
      <alignment horizontal="left"/>
    </xf>
    <xf numFmtId="0" fontId="25" fillId="10" borderId="14" xfId="0" applyNumberFormat="1" applyFont="1" applyFill="1" applyBorder="1" applyAlignment="1" applyProtection="1"/>
    <xf numFmtId="0" fontId="25" fillId="10" borderId="10" xfId="0" applyNumberFormat="1" applyFont="1" applyFill="1" applyBorder="1" applyAlignment="1" applyProtection="1">
      <alignment horizontal="center"/>
    </xf>
    <xf numFmtId="0" fontId="26" fillId="10" borderId="0" xfId="0" applyNumberFormat="1" applyFont="1" applyFill="1" applyBorder="1" applyAlignment="1" applyProtection="1">
      <alignment horizontal="center"/>
    </xf>
    <xf numFmtId="0" fontId="25" fillId="10" borderId="7" xfId="0" applyNumberFormat="1" applyFont="1" applyFill="1" applyBorder="1" applyAlignment="1" applyProtection="1">
      <alignment horizontal="center"/>
    </xf>
    <xf numFmtId="0" fontId="25" fillId="10" borderId="0" xfId="0" applyNumberFormat="1" applyFont="1" applyFill="1" applyBorder="1" applyAlignment="1" applyProtection="1">
      <alignment horizontal="center"/>
    </xf>
    <xf numFmtId="0" fontId="25" fillId="10" borderId="15" xfId="0" applyNumberFormat="1" applyFont="1" applyFill="1" applyBorder="1" applyAlignment="1" applyProtection="1"/>
    <xf numFmtId="0" fontId="25" fillId="10" borderId="8" xfId="0" applyNumberFormat="1" applyFont="1" applyFill="1" applyBorder="1" applyAlignment="1" applyProtection="1">
      <alignment horizontal="center"/>
    </xf>
    <xf numFmtId="0" fontId="25" fillId="10" borderId="9" xfId="0" applyNumberFormat="1" applyFont="1" applyFill="1" applyBorder="1" applyAlignment="1" applyProtection="1">
      <alignment horizontal="center"/>
    </xf>
    <xf numFmtId="0" fontId="23" fillId="10" borderId="0" xfId="0" applyNumberFormat="1" applyFont="1" applyFill="1" applyBorder="1" applyAlignment="1" applyProtection="1">
      <alignment wrapText="1"/>
    </xf>
    <xf numFmtId="0" fontId="23" fillId="7" borderId="0" xfId="0" applyNumberFormat="1" applyFont="1" applyFill="1" applyBorder="1" applyAlignment="1" applyProtection="1"/>
    <xf numFmtId="0" fontId="23" fillId="8" borderId="0" xfId="0" applyNumberFormat="1" applyFont="1" applyFill="1" applyBorder="1" applyAlignment="1" applyProtection="1"/>
    <xf numFmtId="172" fontId="23" fillId="10" borderId="6" xfId="35" applyFont="1" applyFill="1" applyBorder="1" applyAlignment="1" applyProtection="1">
      <protection locked="0"/>
    </xf>
    <xf numFmtId="172" fontId="23" fillId="10" borderId="7" xfId="35" applyFont="1" applyFill="1" applyBorder="1" applyAlignment="1" applyProtection="1">
      <protection locked="0"/>
    </xf>
    <xf numFmtId="172" fontId="23" fillId="8" borderId="7" xfId="35" applyFont="1" applyFill="1" applyBorder="1" applyAlignment="1" applyProtection="1"/>
    <xf numFmtId="172" fontId="25" fillId="10" borderId="6" xfId="35" applyFont="1" applyFill="1" applyBorder="1" applyAlignment="1" applyProtection="1">
      <protection locked="0"/>
    </xf>
    <xf numFmtId="172" fontId="23" fillId="7" borderId="12" xfId="35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 wrapText="1"/>
    </xf>
    <xf numFmtId="0" fontId="23" fillId="10" borderId="0" xfId="0" applyNumberFormat="1" applyFont="1" applyFill="1" applyBorder="1" applyAlignment="1" applyProtection="1"/>
    <xf numFmtId="172" fontId="23" fillId="10" borderId="7" xfId="35" applyFont="1" applyFill="1" applyBorder="1" applyAlignment="1" applyProtection="1"/>
    <xf numFmtId="0" fontId="23" fillId="0" borderId="3" xfId="0" applyNumberFormat="1" applyFont="1" applyFill="1" applyBorder="1" applyAlignment="1" applyProtection="1"/>
    <xf numFmtId="172" fontId="23" fillId="0" borderId="16" xfId="35" applyFont="1" applyFill="1" applyBorder="1" applyAlignment="1" applyProtection="1"/>
    <xf numFmtId="172" fontId="23" fillId="0" borderId="16" xfId="35" applyFont="1" applyFill="1" applyBorder="1" applyAlignment="1" applyProtection="1">
      <alignment horizontal="center"/>
    </xf>
    <xf numFmtId="0" fontId="23" fillId="7" borderId="13" xfId="0" applyNumberFormat="1" applyFont="1" applyFill="1" applyBorder="1" applyAlignment="1" applyProtection="1">
      <alignment wrapText="1"/>
    </xf>
    <xf numFmtId="172" fontId="23" fillId="7" borderId="10" xfId="35" applyFont="1" applyFill="1" applyBorder="1" applyAlignment="1" applyProtection="1"/>
    <xf numFmtId="172" fontId="23" fillId="0" borderId="7" xfId="35" applyFont="1" applyFill="1" applyBorder="1" applyAlignment="1" applyProtection="1">
      <alignment horizontal="center"/>
    </xf>
    <xf numFmtId="49" fontId="23" fillId="0" borderId="5" xfId="0" applyNumberFormat="1" applyFont="1" applyFill="1" applyBorder="1" applyAlignment="1" applyProtection="1"/>
    <xf numFmtId="0" fontId="23" fillId="0" borderId="15" xfId="0" applyNumberFormat="1" applyFont="1" applyFill="1" applyBorder="1" applyAlignment="1" applyProtection="1"/>
    <xf numFmtId="172" fontId="23" fillId="0" borderId="16" xfId="35" applyFont="1" applyFill="1" applyBorder="1" applyAlignment="1" applyProtection="1">
      <alignment horizontal="center"/>
      <protection locked="0"/>
    </xf>
    <xf numFmtId="0" fontId="23" fillId="10" borderId="15" xfId="0" applyNumberFormat="1" applyFont="1" applyFill="1" applyBorder="1" applyAlignment="1" applyProtection="1"/>
    <xf numFmtId="172" fontId="23" fillId="10" borderId="9" xfId="35" applyFont="1" applyFill="1" applyBorder="1" applyAlignment="1" applyProtection="1"/>
    <xf numFmtId="0" fontId="29" fillId="0" borderId="0" xfId="0" applyNumberFormat="1" applyFont="1" applyFill="1" applyBorder="1" applyAlignment="1" applyProtection="1">
      <alignment wrapText="1"/>
    </xf>
    <xf numFmtId="172" fontId="23" fillId="10" borderId="16" xfId="35" applyNumberFormat="1" applyFont="1" applyFill="1" applyBorder="1" applyAlignment="1" applyProtection="1"/>
    <xf numFmtId="172" fontId="23" fillId="7" borderId="16" xfId="35" applyFont="1" applyFill="1" applyBorder="1" applyAlignment="1" applyProtection="1"/>
    <xf numFmtId="0" fontId="15" fillId="0" borderId="0" xfId="0" applyFont="1" applyFill="1" applyBorder="1" applyAlignment="1" applyProtection="1">
      <alignment horizontal="left" vertical="center" wrapText="1"/>
    </xf>
    <xf numFmtId="172" fontId="23" fillId="0" borderId="15" xfId="0" applyNumberFormat="1" applyFont="1" applyFill="1" applyBorder="1" applyAlignment="1" applyProtection="1"/>
    <xf numFmtId="49" fontId="25" fillId="10" borderId="13" xfId="0" applyNumberFormat="1" applyFont="1" applyFill="1" applyBorder="1" applyAlignment="1" applyProtection="1">
      <alignment wrapText="1"/>
    </xf>
    <xf numFmtId="49" fontId="25" fillId="10" borderId="11" xfId="0" applyNumberFormat="1" applyFont="1" applyFill="1" applyBorder="1" applyAlignment="1" applyProtection="1">
      <alignment horizontal="center" wrapText="1"/>
    </xf>
    <xf numFmtId="0" fontId="23" fillId="0" borderId="0" xfId="0" applyNumberFormat="1" applyFont="1" applyFill="1" applyAlignment="1" applyProtection="1">
      <alignment wrapText="1"/>
    </xf>
    <xf numFmtId="0" fontId="25" fillId="10" borderId="4" xfId="0" applyFont="1" applyFill="1" applyBorder="1" applyAlignment="1" applyProtection="1">
      <alignment horizontal="center"/>
    </xf>
    <xf numFmtId="0" fontId="25" fillId="10" borderId="5" xfId="0" applyFont="1" applyFill="1" applyBorder="1" applyAlignment="1" applyProtection="1"/>
    <xf numFmtId="49" fontId="25" fillId="10" borderId="9" xfId="0" applyNumberFormat="1" applyFont="1" applyFill="1" applyBorder="1" applyAlignment="1" applyProtection="1">
      <alignment vertical="center"/>
    </xf>
    <xf numFmtId="49" fontId="25" fillId="10" borderId="5" xfId="0" applyNumberFormat="1" applyFont="1" applyFill="1" applyBorder="1" applyAlignment="1" applyProtection="1">
      <alignment vertical="center"/>
    </xf>
    <xf numFmtId="0" fontId="23" fillId="10" borderId="13" xfId="0" applyFont="1" applyFill="1" applyBorder="1" applyAlignment="1" applyProtection="1">
      <alignment wrapText="1"/>
    </xf>
    <xf numFmtId="10" fontId="23" fillId="0" borderId="7" xfId="29" applyNumberFormat="1" applyFont="1" applyFill="1" applyBorder="1" applyAlignment="1" applyProtection="1"/>
    <xf numFmtId="0" fontId="23" fillId="0" borderId="0" xfId="0" applyNumberFormat="1" applyFont="1" applyFill="1" applyAlignment="1" applyProtection="1">
      <alignment vertical="center"/>
    </xf>
    <xf numFmtId="0" fontId="30" fillId="0" borderId="0" xfId="0" applyNumberFormat="1" applyFont="1" applyFill="1" applyAlignment="1" applyProtection="1"/>
    <xf numFmtId="49" fontId="31" fillId="0" borderId="4" xfId="0" applyNumberFormat="1" applyFont="1" applyFill="1" applyBorder="1" applyAlignment="1" applyProtection="1"/>
    <xf numFmtId="0" fontId="23" fillId="0" borderId="0" xfId="0" applyFont="1" applyFill="1" applyBorder="1" applyProtection="1"/>
    <xf numFmtId="0" fontId="25" fillId="10" borderId="7" xfId="0" applyNumberFormat="1" applyFont="1" applyFill="1" applyBorder="1" applyAlignment="1" applyProtection="1">
      <alignment horizontal="center" wrapText="1"/>
    </xf>
    <xf numFmtId="0" fontId="25" fillId="10" borderId="8" xfId="0" applyNumberFormat="1" applyFont="1" applyFill="1" applyBorder="1" applyAlignment="1" applyProtection="1">
      <alignment horizontal="center" vertical="center"/>
    </xf>
    <xf numFmtId="0" fontId="25" fillId="10" borderId="9" xfId="0" applyNumberFormat="1" applyFont="1" applyFill="1" applyBorder="1" applyAlignment="1" applyProtection="1">
      <alignment horizontal="center" vertical="center"/>
    </xf>
    <xf numFmtId="172" fontId="23" fillId="7" borderId="11" xfId="35" applyFont="1" applyFill="1" applyBorder="1" applyAlignment="1" applyProtection="1"/>
    <xf numFmtId="0" fontId="23" fillId="8" borderId="4" xfId="0" applyNumberFormat="1" applyFont="1" applyFill="1" applyBorder="1" applyAlignment="1" applyProtection="1"/>
    <xf numFmtId="172" fontId="23" fillId="10" borderId="0" xfId="35" applyFont="1" applyFill="1" applyBorder="1" applyAlignment="1" applyProtection="1">
      <protection locked="0"/>
    </xf>
    <xf numFmtId="0" fontId="23" fillId="0" borderId="4" xfId="0" applyNumberFormat="1" applyFont="1" applyFill="1" applyBorder="1" applyAlignment="1" applyProtection="1"/>
    <xf numFmtId="0" fontId="23" fillId="0" borderId="5" xfId="0" applyNumberFormat="1" applyFont="1" applyFill="1" applyBorder="1" applyAlignment="1" applyProtection="1"/>
    <xf numFmtId="172" fontId="23" fillId="10" borderId="15" xfId="35" applyFont="1" applyFill="1" applyBorder="1" applyAlignment="1" applyProtection="1">
      <protection locked="0"/>
    </xf>
    <xf numFmtId="172" fontId="23" fillId="10" borderId="8" xfId="35" applyFont="1" applyFill="1" applyBorder="1" applyAlignment="1" applyProtection="1">
      <protection locked="0"/>
    </xf>
    <xf numFmtId="172" fontId="23" fillId="0" borderId="8" xfId="35" applyFont="1" applyFill="1" applyBorder="1" applyAlignment="1" applyProtection="1"/>
    <xf numFmtId="0" fontId="23" fillId="0" borderId="0" xfId="0" applyNumberFormat="1" applyFont="1" applyFill="1" applyProtection="1"/>
    <xf numFmtId="0" fontId="23" fillId="0" borderId="0" xfId="0" applyFont="1" applyFill="1" applyProtection="1"/>
    <xf numFmtId="0" fontId="24" fillId="0" borderId="0" xfId="0" applyNumberFormat="1" applyFont="1" applyFill="1" applyAlignment="1" applyProtection="1"/>
    <xf numFmtId="49" fontId="23" fillId="0" borderId="0" xfId="0" applyNumberFormat="1" applyFont="1" applyFill="1" applyAlignment="1" applyProtection="1"/>
    <xf numFmtId="0" fontId="25" fillId="0" borderId="0" xfId="0" applyFont="1" applyFill="1" applyAlignment="1" applyProtection="1"/>
    <xf numFmtId="0" fontId="23" fillId="0" borderId="0" xfId="0" applyFont="1" applyFill="1" applyAlignment="1" applyProtection="1"/>
    <xf numFmtId="173" fontId="23" fillId="0" borderId="0" xfId="0" applyNumberFormat="1" applyFont="1" applyFill="1" applyProtection="1"/>
    <xf numFmtId="174" fontId="23" fillId="0" borderId="0" xfId="0" applyNumberFormat="1" applyFont="1" applyFill="1" applyAlignment="1" applyProtection="1">
      <alignment horizontal="right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6" xfId="0" applyFont="1" applyFill="1" applyBorder="1" applyAlignment="1" applyProtection="1">
      <alignment horizontal="center" vertical="center"/>
    </xf>
    <xf numFmtId="0" fontId="25" fillId="10" borderId="8" xfId="0" applyFont="1" applyFill="1" applyBorder="1" applyAlignment="1" applyProtection="1"/>
    <xf numFmtId="0" fontId="25" fillId="10" borderId="8" xfId="0" applyFont="1" applyFill="1" applyBorder="1" applyAlignment="1" applyProtection="1">
      <alignment horizontal="center"/>
    </xf>
    <xf numFmtId="0" fontId="25" fillId="10" borderId="9" xfId="0" applyFont="1" applyFill="1" applyBorder="1" applyAlignment="1" applyProtection="1">
      <alignment horizontal="center"/>
    </xf>
    <xf numFmtId="0" fontId="23" fillId="0" borderId="0" xfId="0" applyFont="1" applyFill="1" applyAlignment="1" applyProtection="1">
      <alignment horizontal="center"/>
    </xf>
    <xf numFmtId="0" fontId="23" fillId="7" borderId="4" xfId="0" applyFont="1" applyFill="1" applyBorder="1" applyAlignment="1" applyProtection="1"/>
    <xf numFmtId="172" fontId="23" fillId="7" borderId="6" xfId="0" applyNumberFormat="1" applyFont="1" applyFill="1" applyBorder="1" applyAlignment="1" applyProtection="1"/>
    <xf numFmtId="0" fontId="23" fillId="8" borderId="4" xfId="0" applyFont="1" applyFill="1" applyBorder="1" applyProtection="1"/>
    <xf numFmtId="0" fontId="23" fillId="0" borderId="4" xfId="0" applyFont="1" applyFill="1" applyBorder="1" applyAlignment="1" applyProtection="1">
      <alignment horizontal="left" indent="2"/>
    </xf>
    <xf numFmtId="172" fontId="23" fillId="10" borderId="4" xfId="35" applyFont="1" applyFill="1" applyBorder="1" applyAlignment="1" applyProtection="1">
      <protection locked="0"/>
    </xf>
    <xf numFmtId="172" fontId="23" fillId="0" borderId="7" xfId="35" applyFont="1" applyFill="1" applyBorder="1" applyAlignment="1" applyProtection="1"/>
    <xf numFmtId="172" fontId="23" fillId="10" borderId="12" xfId="35" applyNumberFormat="1" applyFont="1" applyFill="1" applyBorder="1" applyAlignment="1" applyProtection="1">
      <protection locked="0"/>
    </xf>
    <xf numFmtId="0" fontId="23" fillId="14" borderId="12" xfId="0" applyFont="1" applyFill="1" applyBorder="1" applyProtection="1"/>
    <xf numFmtId="172" fontId="23" fillId="8" borderId="12" xfId="35" applyFont="1" applyFill="1" applyBorder="1" applyAlignment="1" applyProtection="1"/>
    <xf numFmtId="0" fontId="29" fillId="0" borderId="0" xfId="0" applyNumberFormat="1" applyFont="1" applyFill="1" applyAlignment="1" applyProtection="1"/>
    <xf numFmtId="0" fontId="30" fillId="8" borderId="4" xfId="0" applyFont="1" applyFill="1" applyBorder="1" applyProtection="1"/>
    <xf numFmtId="0" fontId="23" fillId="10" borderId="12" xfId="0" applyFont="1" applyFill="1" applyBorder="1" applyProtection="1">
      <protection locked="0"/>
    </xf>
    <xf numFmtId="0" fontId="23" fillId="7" borderId="4" xfId="0" applyFont="1" applyFill="1" applyBorder="1" applyProtection="1"/>
    <xf numFmtId="0" fontId="23" fillId="10" borderId="6" xfId="0" applyFont="1" applyFill="1" applyBorder="1" applyProtection="1">
      <protection locked="0"/>
    </xf>
    <xf numFmtId="0" fontId="23" fillId="7" borderId="6" xfId="0" applyFont="1" applyFill="1" applyBorder="1" applyProtection="1">
      <protection locked="0"/>
    </xf>
    <xf numFmtId="172" fontId="23" fillId="7" borderId="7" xfId="35" applyFont="1" applyFill="1" applyBorder="1" applyAlignment="1" applyProtection="1"/>
    <xf numFmtId="0" fontId="23" fillId="10" borderId="2" xfId="0" applyFont="1" applyFill="1" applyBorder="1" applyAlignment="1" applyProtection="1">
      <alignment vertical="center"/>
    </xf>
    <xf numFmtId="172" fontId="25" fillId="10" borderId="12" xfId="0" applyNumberFormat="1" applyFont="1" applyFill="1" applyBorder="1" applyProtection="1"/>
    <xf numFmtId="0" fontId="25" fillId="0" borderId="0" xfId="0" applyFont="1" applyFill="1" applyBorder="1" applyProtection="1"/>
    <xf numFmtId="0" fontId="32" fillId="0" borderId="0" xfId="0" applyFont="1" applyFill="1" applyAlignment="1" applyProtection="1"/>
    <xf numFmtId="0" fontId="1" fillId="0" borderId="0" xfId="0" applyFont="1" applyAlignment="1" applyProtection="1">
      <alignment horizontal="right" vertical="center"/>
    </xf>
    <xf numFmtId="49" fontId="23" fillId="0" borderId="0" xfId="0" applyNumberFormat="1" applyFont="1" applyFill="1" applyAlignment="1" applyProtection="1">
      <alignment horizontal="center"/>
    </xf>
    <xf numFmtId="0" fontId="23" fillId="0" borderId="0" xfId="0" applyFont="1" applyFill="1" applyAlignment="1" applyProtection="1">
      <alignment horizontal="right"/>
    </xf>
    <xf numFmtId="2" fontId="25" fillId="10" borderId="8" xfId="0" applyNumberFormat="1" applyFont="1" applyFill="1" applyBorder="1" applyAlignment="1" applyProtection="1">
      <alignment horizontal="center"/>
    </xf>
    <xf numFmtId="49" fontId="25" fillId="7" borderId="0" xfId="0" applyNumberFormat="1" applyFont="1" applyFill="1" applyBorder="1" applyAlignment="1" applyProtection="1"/>
    <xf numFmtId="172" fontId="25" fillId="7" borderId="10" xfId="35" applyFont="1" applyFill="1" applyBorder="1" applyAlignment="1" applyProtection="1"/>
    <xf numFmtId="172" fontId="23" fillId="10" borderId="7" xfId="35" applyNumberFormat="1" applyFont="1" applyFill="1" applyBorder="1" applyAlignment="1" applyProtection="1">
      <protection locked="0"/>
    </xf>
    <xf numFmtId="172" fontId="23" fillId="16" borderId="7" xfId="35" applyNumberFormat="1" applyFont="1" applyFill="1" applyBorder="1" applyAlignment="1" applyProtection="1"/>
    <xf numFmtId="49" fontId="25" fillId="7" borderId="4" xfId="0" applyNumberFormat="1" applyFont="1" applyFill="1" applyBorder="1" applyAlignment="1" applyProtection="1">
      <alignment horizontal="left"/>
    </xf>
    <xf numFmtId="49" fontId="25" fillId="10" borderId="3" xfId="0" applyNumberFormat="1" applyFont="1" applyFill="1" applyBorder="1" applyAlignment="1" applyProtection="1"/>
    <xf numFmtId="172" fontId="25" fillId="10" borderId="16" xfId="35" applyFont="1" applyFill="1" applyBorder="1" applyAlignment="1" applyProtection="1"/>
    <xf numFmtId="174" fontId="23" fillId="0" borderId="15" xfId="0" applyNumberFormat="1" applyFont="1" applyFill="1" applyBorder="1" applyAlignment="1" applyProtection="1"/>
    <xf numFmtId="0" fontId="25" fillId="10" borderId="12" xfId="0" applyFont="1" applyFill="1" applyBorder="1" applyAlignment="1" applyProtection="1">
      <alignment horizontal="center" vertical="center" wrapText="1"/>
    </xf>
    <xf numFmtId="0" fontId="25" fillId="10" borderId="8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/>
    </xf>
    <xf numFmtId="0" fontId="25" fillId="10" borderId="0" xfId="0" applyFont="1" applyFill="1" applyBorder="1" applyAlignment="1" applyProtection="1"/>
    <xf numFmtId="0" fontId="23" fillId="7" borderId="0" xfId="0" applyFont="1" applyFill="1" applyAlignment="1" applyProtection="1"/>
    <xf numFmtId="0" fontId="23" fillId="8" borderId="0" xfId="0" applyFont="1" applyFill="1" applyAlignment="1" applyProtection="1"/>
    <xf numFmtId="0" fontId="25" fillId="10" borderId="0" xfId="0" applyFont="1" applyFill="1" applyAlignment="1" applyProtection="1"/>
    <xf numFmtId="0" fontId="25" fillId="10" borderId="3" xfId="0" applyNumberFormat="1" applyFont="1" applyFill="1" applyBorder="1" applyAlignment="1" applyProtection="1"/>
    <xf numFmtId="0" fontId="25" fillId="10" borderId="10" xfId="0" applyFont="1" applyFill="1" applyBorder="1" applyAlignment="1" applyProtection="1">
      <alignment horizontal="center" vertical="center"/>
    </xf>
    <xf numFmtId="0" fontId="25" fillId="10" borderId="11" xfId="0" applyFont="1" applyFill="1" applyBorder="1" applyAlignment="1" applyProtection="1">
      <alignment horizontal="center" vertical="center" wrapText="1"/>
    </xf>
    <xf numFmtId="0" fontId="25" fillId="10" borderId="9" xfId="0" applyFont="1" applyFill="1" applyBorder="1" applyAlignment="1" applyProtection="1">
      <alignment horizontal="center" vertical="center" wrapText="1"/>
    </xf>
    <xf numFmtId="0" fontId="25" fillId="7" borderId="0" xfId="0" applyFont="1" applyFill="1" applyAlignment="1" applyProtection="1">
      <alignment vertical="center"/>
    </xf>
    <xf numFmtId="172" fontId="23" fillId="7" borderId="6" xfId="35" applyFont="1" applyFill="1" applyBorder="1" applyAlignment="1" applyProtection="1">
      <alignment vertical="center" wrapText="1"/>
    </xf>
    <xf numFmtId="172" fontId="23" fillId="7" borderId="6" xfId="35" applyNumberFormat="1" applyFont="1" applyFill="1" applyBorder="1" applyAlignment="1" applyProtection="1">
      <alignment vertical="center" wrapText="1"/>
    </xf>
    <xf numFmtId="49" fontId="23" fillId="0" borderId="0" xfId="0" applyNumberFormat="1" applyFont="1" applyFill="1" applyAlignment="1" applyProtection="1">
      <alignment vertical="center"/>
    </xf>
    <xf numFmtId="172" fontId="23" fillId="10" borderId="6" xfId="35" applyFont="1" applyFill="1" applyBorder="1" applyAlignment="1" applyProtection="1">
      <alignment vertical="center" wrapText="1"/>
      <protection locked="0"/>
    </xf>
    <xf numFmtId="172" fontId="23" fillId="10" borderId="6" xfId="35" applyNumberFormat="1" applyFont="1" applyFill="1" applyBorder="1" applyAlignment="1" applyProtection="1">
      <alignment vertical="center" wrapText="1"/>
      <protection locked="0"/>
    </xf>
    <xf numFmtId="49" fontId="25" fillId="7" borderId="0" xfId="0" applyNumberFormat="1" applyFont="1" applyFill="1" applyAlignment="1" applyProtection="1">
      <alignment vertical="center"/>
    </xf>
    <xf numFmtId="172" fontId="23" fillId="7" borderId="7" xfId="35" applyFont="1" applyFill="1" applyBorder="1" applyAlignment="1" applyProtection="1">
      <alignment vertical="center" wrapText="1"/>
    </xf>
    <xf numFmtId="49" fontId="23" fillId="8" borderId="0" xfId="0" applyNumberFormat="1" applyFont="1" applyFill="1" applyAlignment="1" applyProtection="1">
      <alignment vertical="center"/>
    </xf>
    <xf numFmtId="172" fontId="23" fillId="8" borderId="7" xfId="35" applyFont="1" applyFill="1" applyBorder="1" applyAlignment="1" applyProtection="1">
      <alignment vertical="center" wrapText="1"/>
    </xf>
    <xf numFmtId="172" fontId="23" fillId="8" borderId="6" xfId="35" applyNumberFormat="1" applyFont="1" applyFill="1" applyBorder="1" applyAlignment="1" applyProtection="1">
      <alignment vertical="center" wrapText="1"/>
    </xf>
    <xf numFmtId="172" fontId="23" fillId="10" borderId="7" xfId="35" applyFont="1" applyFill="1" applyBorder="1" applyAlignment="1" applyProtection="1">
      <alignment vertical="center" wrapText="1"/>
      <protection locked="0"/>
    </xf>
    <xf numFmtId="49" fontId="25" fillId="10" borderId="3" xfId="0" applyNumberFormat="1" applyFont="1" applyFill="1" applyBorder="1" applyAlignment="1" applyProtection="1">
      <alignment vertical="center"/>
    </xf>
    <xf numFmtId="172" fontId="23" fillId="10" borderId="12" xfId="35" applyFont="1" applyFill="1" applyBorder="1" applyAlignment="1" applyProtection="1">
      <alignment vertical="center" wrapText="1"/>
    </xf>
    <xf numFmtId="172" fontId="23" fillId="10" borderId="12" xfId="35" applyNumberFormat="1" applyFont="1" applyFill="1" applyBorder="1" applyAlignment="1" applyProtection="1">
      <alignment vertical="center" wrapText="1"/>
    </xf>
    <xf numFmtId="49" fontId="23" fillId="0" borderId="3" xfId="0" applyNumberFormat="1" applyFont="1" applyFill="1" applyBorder="1" applyAlignment="1" applyProtection="1">
      <alignment vertical="center"/>
    </xf>
    <xf numFmtId="37" fontId="25" fillId="0" borderId="3" xfId="0" applyNumberFormat="1" applyFont="1" applyFill="1" applyBorder="1" applyAlignment="1" applyProtection="1"/>
    <xf numFmtId="0" fontId="23" fillId="0" borderId="15" xfId="0" applyFont="1" applyFill="1" applyBorder="1" applyAlignment="1" applyProtection="1">
      <alignment vertical="center" wrapText="1"/>
    </xf>
    <xf numFmtId="49" fontId="25" fillId="10" borderId="2" xfId="0" applyNumberFormat="1" applyFont="1" applyFill="1" applyBorder="1" applyAlignment="1" applyProtection="1">
      <alignment horizontal="justify" vertical="center"/>
    </xf>
    <xf numFmtId="172" fontId="23" fillId="10" borderId="8" xfId="35" applyFont="1" applyFill="1" applyBorder="1" applyAlignment="1" applyProtection="1">
      <alignment vertical="center" wrapText="1"/>
    </xf>
    <xf numFmtId="0" fontId="23" fillId="14" borderId="12" xfId="0" applyFont="1" applyFill="1" applyBorder="1" applyAlignment="1" applyProtection="1">
      <alignment vertical="center" wrapText="1"/>
    </xf>
    <xf numFmtId="0" fontId="36" fillId="0" borderId="0" xfId="0" applyFont="1" applyFill="1" applyProtection="1"/>
    <xf numFmtId="49" fontId="25" fillId="0" borderId="0" xfId="0" applyNumberFormat="1" applyFont="1" applyFill="1" applyBorder="1" applyAlignment="1" applyProtection="1">
      <alignment horizontal="justify" vertical="center"/>
    </xf>
    <xf numFmtId="172" fontId="23" fillId="0" borderId="0" xfId="35" applyFont="1" applyFill="1" applyBorder="1" applyAlignment="1" applyProtection="1">
      <alignment horizontal="center" vertical="center"/>
    </xf>
    <xf numFmtId="172" fontId="23" fillId="0" borderId="0" xfId="35" applyFont="1" applyFill="1" applyBorder="1" applyAlignment="1" applyProtection="1">
      <alignment horizontal="center" vertical="center" wrapText="1"/>
    </xf>
    <xf numFmtId="172" fontId="23" fillId="0" borderId="0" xfId="35" applyFont="1" applyFill="1" applyBorder="1" applyAlignment="1" applyProtection="1">
      <alignment vertical="center" wrapText="1"/>
    </xf>
    <xf numFmtId="0" fontId="23" fillId="0" borderId="0" xfId="0" applyFont="1" applyFill="1" applyAlignment="1" applyProtection="1">
      <alignment vertical="center" wrapText="1"/>
    </xf>
    <xf numFmtId="49" fontId="23" fillId="0" borderId="12" xfId="0" applyNumberFormat="1" applyFont="1" applyFill="1" applyBorder="1" applyAlignment="1" applyProtection="1">
      <alignment horizontal="justify" vertical="center"/>
    </xf>
    <xf numFmtId="0" fontId="26" fillId="10" borderId="16" xfId="0" applyFont="1" applyFill="1" applyBorder="1" applyAlignment="1" applyProtection="1">
      <alignment vertical="center" wrapText="1"/>
    </xf>
    <xf numFmtId="0" fontId="23" fillId="0" borderId="16" xfId="0" applyFont="1" applyBorder="1" applyAlignment="1" applyProtection="1">
      <alignment vertical="top" wrapText="1"/>
    </xf>
    <xf numFmtId="37" fontId="23" fillId="0" borderId="0" xfId="0" applyNumberFormat="1" applyFont="1" applyFill="1" applyBorder="1" applyAlignment="1" applyProtection="1">
      <alignment vertical="center"/>
    </xf>
    <xf numFmtId="37" fontId="23" fillId="0" borderId="0" xfId="0" applyNumberFormat="1" applyFont="1" applyFill="1" applyBorder="1" applyAlignment="1" applyProtection="1"/>
    <xf numFmtId="0" fontId="23" fillId="0" borderId="0" xfId="0" applyFont="1" applyBorder="1" applyAlignment="1" applyProtection="1">
      <alignment horizontal="justify" vertical="top" wrapText="1"/>
    </xf>
    <xf numFmtId="0" fontId="23" fillId="0" borderId="15" xfId="0" applyFont="1" applyBorder="1" applyAlignment="1" applyProtection="1">
      <alignment horizontal="justify" vertical="top" wrapText="1"/>
    </xf>
    <xf numFmtId="0" fontId="23" fillId="0" borderId="0" xfId="0" applyFont="1" applyBorder="1" applyAlignment="1" applyProtection="1">
      <alignment horizontal="center" vertical="top" wrapText="1"/>
    </xf>
    <xf numFmtId="0" fontId="23" fillId="0" borderId="14" xfId="0" applyFont="1" applyBorder="1" applyAlignment="1" applyProtection="1">
      <alignment wrapText="1"/>
    </xf>
    <xf numFmtId="0" fontId="23" fillId="0" borderId="0" xfId="0" applyFont="1" applyBorder="1" applyAlignment="1" applyProtection="1">
      <alignment wrapText="1"/>
    </xf>
    <xf numFmtId="0" fontId="23" fillId="0" borderId="15" xfId="0" applyFont="1" applyBorder="1" applyAlignment="1" applyProtection="1">
      <alignment wrapText="1"/>
    </xf>
    <xf numFmtId="0" fontId="23" fillId="0" borderId="0" xfId="0" applyFont="1" applyFill="1" applyBorder="1" applyAlignment="1" applyProtection="1">
      <alignment vertical="top"/>
    </xf>
    <xf numFmtId="37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Fill="1" applyBorder="1" applyAlignment="1" applyProtection="1"/>
    <xf numFmtId="0" fontId="25" fillId="0" borderId="2" xfId="0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0" fontId="25" fillId="0" borderId="4" xfId="0" applyFont="1" applyFill="1" applyBorder="1" applyAlignment="1" applyProtection="1">
      <alignment horizontal="left" vertical="center"/>
    </xf>
    <xf numFmtId="172" fontId="23" fillId="0" borderId="7" xfId="35" applyFont="1" applyFill="1" applyBorder="1" applyAlignment="1" applyProtection="1">
      <alignment vertical="center" wrapText="1"/>
    </xf>
    <xf numFmtId="172" fontId="23" fillId="0" borderId="11" xfId="35" applyNumberFormat="1" applyFont="1" applyFill="1" applyBorder="1" applyAlignment="1" applyProtection="1">
      <alignment vertical="center" wrapText="1"/>
    </xf>
    <xf numFmtId="49" fontId="23" fillId="0" borderId="4" xfId="0" applyNumberFormat="1" applyFont="1" applyFill="1" applyBorder="1" applyAlignment="1" applyProtection="1">
      <alignment vertical="center"/>
    </xf>
    <xf numFmtId="172" fontId="23" fillId="10" borderId="6" xfId="35" applyNumberFormat="1" applyFont="1" applyFill="1" applyBorder="1" applyAlignment="1" applyProtection="1">
      <protection locked="0"/>
    </xf>
    <xf numFmtId="49" fontId="25" fillId="0" borderId="4" xfId="0" applyNumberFormat="1" applyFont="1" applyFill="1" applyBorder="1" applyAlignment="1" applyProtection="1">
      <alignment vertical="center"/>
    </xf>
    <xf numFmtId="172" fontId="23" fillId="0" borderId="6" xfId="35" applyNumberFormat="1" applyFont="1" applyFill="1" applyBorder="1" applyAlignment="1" applyProtection="1">
      <alignment vertical="center" wrapText="1"/>
    </xf>
    <xf numFmtId="49" fontId="23" fillId="0" borderId="5" xfId="0" applyNumberFormat="1" applyFont="1" applyFill="1" applyBorder="1" applyAlignment="1" applyProtection="1">
      <alignment vertical="center"/>
    </xf>
    <xf numFmtId="172" fontId="23" fillId="10" borderId="9" xfId="35" applyFont="1" applyFill="1" applyBorder="1" applyAlignment="1" applyProtection="1">
      <alignment vertical="center" wrapText="1"/>
      <protection locked="0"/>
    </xf>
    <xf numFmtId="172" fontId="23" fillId="10" borderId="9" xfId="35" applyFont="1" applyFill="1" applyBorder="1" applyAlignment="1" applyProtection="1">
      <protection locked="0"/>
    </xf>
    <xf numFmtId="172" fontId="23" fillId="10" borderId="8" xfId="35" applyNumberFormat="1" applyFont="1" applyFill="1" applyBorder="1" applyAlignment="1" applyProtection="1">
      <protection locked="0"/>
    </xf>
    <xf numFmtId="49" fontId="25" fillId="10" borderId="12" xfId="0" applyNumberFormat="1" applyFont="1" applyFill="1" applyBorder="1" applyAlignment="1" applyProtection="1">
      <alignment vertical="center"/>
    </xf>
    <xf numFmtId="49" fontId="23" fillId="0" borderId="0" xfId="0" applyNumberFormat="1" applyFont="1" applyFill="1" applyBorder="1" applyAlignment="1" applyProtection="1">
      <alignment vertical="center"/>
    </xf>
    <xf numFmtId="172" fontId="23" fillId="0" borderId="0" xfId="35" applyFont="1" applyFill="1" applyBorder="1" applyAlignment="1" applyProtection="1">
      <alignment horizontal="center"/>
    </xf>
    <xf numFmtId="172" fontId="23" fillId="14" borderId="12" xfId="35" applyFont="1" applyFill="1" applyBorder="1" applyAlignment="1" applyProtection="1">
      <alignment vertical="center" wrapText="1"/>
    </xf>
    <xf numFmtId="49" fontId="23" fillId="0" borderId="15" xfId="0" applyNumberFormat="1" applyFont="1" applyFill="1" applyBorder="1" applyAlignment="1" applyProtection="1">
      <alignment vertical="center"/>
    </xf>
    <xf numFmtId="0" fontId="37" fillId="0" borderId="0" xfId="25" applyFont="1" applyFill="1"/>
    <xf numFmtId="0" fontId="23" fillId="0" borderId="0" xfId="25" applyFont="1" applyFill="1"/>
    <xf numFmtId="0" fontId="23" fillId="10" borderId="13" xfId="0" applyFont="1" applyFill="1" applyBorder="1" applyAlignment="1" applyProtection="1">
      <alignment vertical="center"/>
    </xf>
    <xf numFmtId="0" fontId="23" fillId="10" borderId="16" xfId="0" applyFont="1" applyFill="1" applyBorder="1" applyAlignment="1" applyProtection="1">
      <alignment horizontal="center" vertical="center" wrapText="1"/>
    </xf>
    <xf numFmtId="0" fontId="23" fillId="10" borderId="3" xfId="0" applyFont="1" applyFill="1" applyBorder="1" applyAlignment="1" applyProtection="1">
      <alignment horizontal="center" vertical="center" wrapText="1"/>
    </xf>
    <xf numFmtId="0" fontId="23" fillId="10" borderId="2" xfId="0" applyFont="1" applyFill="1" applyBorder="1" applyAlignment="1" applyProtection="1">
      <alignment horizontal="center" vertical="center" wrapText="1"/>
    </xf>
    <xf numFmtId="0" fontId="26" fillId="10" borderId="4" xfId="0" applyFont="1" applyFill="1" applyBorder="1" applyAlignment="1" applyProtection="1">
      <alignment horizontal="center" vertical="center"/>
    </xf>
    <xf numFmtId="0" fontId="23" fillId="10" borderId="5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3" fillId="0" borderId="3" xfId="0" applyFont="1" applyFill="1" applyBorder="1" applyAlignment="1" applyProtection="1"/>
    <xf numFmtId="0" fontId="23" fillId="10" borderId="16" xfId="0" applyFont="1" applyFill="1" applyBorder="1" applyAlignment="1" applyProtection="1">
      <alignment horizontal="center" vertical="center"/>
    </xf>
    <xf numFmtId="0" fontId="23" fillId="10" borderId="3" xfId="0" applyFont="1" applyFill="1" applyBorder="1" applyAlignment="1" applyProtection="1">
      <alignment horizontal="center" vertical="center"/>
    </xf>
    <xf numFmtId="0" fontId="23" fillId="10" borderId="2" xfId="0" applyFont="1" applyFill="1" applyBorder="1" applyAlignment="1" applyProtection="1">
      <alignment horizontal="center" vertical="center"/>
    </xf>
    <xf numFmtId="0" fontId="23" fillId="10" borderId="10" xfId="0" applyFont="1" applyFill="1" applyBorder="1" applyAlignment="1" applyProtection="1">
      <alignment horizontal="center"/>
    </xf>
    <xf numFmtId="0" fontId="23" fillId="10" borderId="14" xfId="0" applyFont="1" applyFill="1" applyBorder="1" applyAlignment="1" applyProtection="1">
      <alignment horizontal="center"/>
    </xf>
    <xf numFmtId="0" fontId="23" fillId="10" borderId="13" xfId="0" applyFont="1" applyFill="1" applyBorder="1" applyAlignment="1" applyProtection="1">
      <alignment horizontal="center"/>
    </xf>
    <xf numFmtId="0" fontId="23" fillId="10" borderId="9" xfId="0" applyNumberFormat="1" applyFont="1" applyFill="1" applyBorder="1" applyAlignment="1" applyProtection="1">
      <alignment horizontal="center" vertical="center"/>
    </xf>
    <xf numFmtId="0" fontId="23" fillId="10" borderId="15" xfId="0" applyNumberFormat="1" applyFont="1" applyFill="1" applyBorder="1" applyAlignment="1" applyProtection="1">
      <alignment horizontal="center" vertical="center"/>
    </xf>
    <xf numFmtId="0" fontId="23" fillId="10" borderId="5" xfId="0" applyNumberFormat="1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vertical="center"/>
    </xf>
    <xf numFmtId="0" fontId="23" fillId="0" borderId="3" xfId="0" applyFont="1" applyFill="1" applyBorder="1" applyProtection="1"/>
    <xf numFmtId="0" fontId="15" fillId="0" borderId="0" xfId="0" applyFont="1" applyFill="1" applyBorder="1" applyAlignment="1" applyProtection="1">
      <alignment vertical="center" wrapText="1"/>
    </xf>
    <xf numFmtId="0" fontId="30" fillId="0" borderId="0" xfId="0" applyFont="1" applyFill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/>
    <xf numFmtId="0" fontId="23" fillId="0" borderId="0" xfId="0" applyFont="1" applyBorder="1" applyAlignment="1">
      <alignment horizontal="center" vertical="center"/>
    </xf>
    <xf numFmtId="174" fontId="23" fillId="0" borderId="0" xfId="0" applyNumberFormat="1" applyFont="1" applyBorder="1" applyAlignment="1">
      <alignment horizontal="right"/>
    </xf>
    <xf numFmtId="0" fontId="23" fillId="17" borderId="11" xfId="0" applyFont="1" applyFill="1" applyBorder="1" applyAlignment="1">
      <alignment vertical="center"/>
    </xf>
    <xf numFmtId="0" fontId="23" fillId="17" borderId="12" xfId="0" applyFont="1" applyFill="1" applyBorder="1" applyAlignment="1">
      <alignment horizontal="center" vertical="center" wrapText="1"/>
    </xf>
    <xf numFmtId="0" fontId="25" fillId="17" borderId="6" xfId="0" applyFont="1" applyFill="1" applyBorder="1" applyAlignment="1">
      <alignment horizontal="center" vertical="center"/>
    </xf>
    <xf numFmtId="0" fontId="23" fillId="17" borderId="8" xfId="0" applyFont="1" applyFill="1" applyBorder="1" applyAlignment="1">
      <alignment vertical="center"/>
    </xf>
    <xf numFmtId="0" fontId="23" fillId="0" borderId="7" xfId="0" applyFont="1" applyFill="1" applyBorder="1" applyAlignment="1"/>
    <xf numFmtId="175" fontId="23" fillId="16" borderId="11" xfId="0" applyNumberFormat="1" applyFont="1" applyFill="1" applyBorder="1"/>
    <xf numFmtId="0" fontId="25" fillId="0" borderId="7" xfId="0" applyFont="1" applyFill="1" applyBorder="1" applyAlignment="1"/>
    <xf numFmtId="40" fontId="23" fillId="12" borderId="6" xfId="0" applyNumberFormat="1" applyFont="1" applyFill="1" applyBorder="1" applyAlignment="1">
      <alignment horizontal="right"/>
    </xf>
    <xf numFmtId="0" fontId="23" fillId="0" borderId="7" xfId="0" applyFont="1" applyBorder="1" applyAlignment="1"/>
    <xf numFmtId="40" fontId="23" fillId="4" borderId="6" xfId="0" applyNumberFormat="1" applyFont="1" applyFill="1" applyBorder="1" applyAlignment="1" applyProtection="1">
      <alignment horizontal="right"/>
      <protection locked="0"/>
    </xf>
    <xf numFmtId="0" fontId="23" fillId="0" borderId="6" xfId="0" applyFont="1" applyBorder="1" applyAlignment="1"/>
    <xf numFmtId="0" fontId="25" fillId="0" borderId="7" xfId="0" applyFont="1" applyBorder="1" applyAlignment="1"/>
    <xf numFmtId="40" fontId="23" fillId="16" borderId="6" xfId="0" applyNumberFormat="1" applyFont="1" applyFill="1" applyBorder="1" applyAlignment="1">
      <alignment horizontal="right"/>
    </xf>
    <xf numFmtId="40" fontId="25" fillId="12" borderId="6" xfId="0" applyNumberFormat="1" applyFont="1" applyFill="1" applyBorder="1" applyAlignment="1">
      <alignment horizontal="right" vertical="center"/>
    </xf>
    <xf numFmtId="40" fontId="25" fillId="4" borderId="6" xfId="0" applyNumberFormat="1" applyFont="1" applyFill="1" applyBorder="1" applyAlignment="1" applyProtection="1">
      <alignment horizontal="right" vertical="center"/>
      <protection locked="0"/>
    </xf>
    <xf numFmtId="40" fontId="23" fillId="16" borderId="7" xfId="0" applyNumberFormat="1" applyFont="1" applyFill="1" applyBorder="1" applyAlignment="1">
      <alignment horizontal="right" vertical="center"/>
    </xf>
    <xf numFmtId="40" fontId="23" fillId="16" borderId="8" xfId="0" applyNumberFormat="1" applyFont="1" applyFill="1" applyBorder="1" applyAlignment="1">
      <alignment horizontal="right"/>
    </xf>
    <xf numFmtId="0" fontId="25" fillId="17" borderId="12" xfId="0" applyFont="1" applyFill="1" applyBorder="1" applyAlignment="1"/>
    <xf numFmtId="176" fontId="25" fillId="17" borderId="8" xfId="0" applyNumberFormat="1" applyFont="1" applyFill="1" applyBorder="1"/>
    <xf numFmtId="175" fontId="25" fillId="17" borderId="3" xfId="0" applyNumberFormat="1" applyFont="1" applyFill="1" applyBorder="1" applyAlignment="1">
      <alignment horizontal="center"/>
    </xf>
    <xf numFmtId="175" fontId="25" fillId="17" borderId="3" xfId="0" applyNumberFormat="1" applyFont="1" applyFill="1" applyBorder="1"/>
    <xf numFmtId="0" fontId="25" fillId="17" borderId="3" xfId="0" applyFont="1" applyFill="1" applyBorder="1"/>
    <xf numFmtId="0" fontId="25" fillId="17" borderId="2" xfId="0" applyFont="1" applyFill="1" applyBorder="1"/>
    <xf numFmtId="0" fontId="23" fillId="0" borderId="16" xfId="0" applyFont="1" applyBorder="1" applyAlignment="1"/>
    <xf numFmtId="3" fontId="23" fillId="0" borderId="14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3" fillId="17" borderId="0" xfId="0" applyFont="1" applyFill="1" applyBorder="1" applyAlignment="1">
      <alignment horizontal="center" vertical="center" wrapText="1"/>
    </xf>
    <xf numFmtId="0" fontId="23" fillId="17" borderId="17" xfId="0" applyFont="1" applyFill="1" applyBorder="1" applyAlignment="1">
      <alignment horizontal="center" vertical="center" wrapText="1"/>
    </xf>
    <xf numFmtId="0" fontId="23" fillId="17" borderId="9" xfId="0" applyFont="1" applyFill="1" applyBorder="1" applyAlignment="1">
      <alignment horizontal="center" vertical="center" wrapText="1"/>
    </xf>
    <xf numFmtId="40" fontId="23" fillId="16" borderId="6" xfId="0" applyNumberFormat="1" applyFont="1" applyFill="1" applyBorder="1" applyAlignment="1">
      <alignment vertical="center" wrapText="1"/>
    </xf>
    <xf numFmtId="40" fontId="23" fillId="16" borderId="7" xfId="0" applyNumberFormat="1" applyFont="1" applyFill="1" applyBorder="1" applyAlignment="1">
      <alignment vertical="center"/>
    </xf>
    <xf numFmtId="40" fontId="23" fillId="16" borderId="6" xfId="0" applyNumberFormat="1" applyFont="1" applyFill="1" applyBorder="1" applyAlignment="1">
      <alignment vertical="center"/>
    </xf>
    <xf numFmtId="40" fontId="23" fillId="16" borderId="0" xfId="0" applyNumberFormat="1" applyFont="1" applyFill="1" applyBorder="1" applyAlignment="1">
      <alignment horizontal="center" vertical="center"/>
    </xf>
    <xf numFmtId="40" fontId="23" fillId="16" borderId="11" xfId="0" applyNumberFormat="1" applyFont="1" applyFill="1" applyBorder="1" applyAlignment="1">
      <alignment horizontal="center" vertical="center"/>
    </xf>
    <xf numFmtId="40" fontId="23" fillId="16" borderId="4" xfId="0" applyNumberFormat="1" applyFont="1" applyFill="1" applyBorder="1" applyAlignment="1">
      <alignment horizontal="center" vertical="center"/>
    </xf>
    <xf numFmtId="40" fontId="23" fillId="4" borderId="6" xfId="0" applyNumberFormat="1" applyFont="1" applyFill="1" applyBorder="1" applyAlignment="1" applyProtection="1">
      <alignment vertical="center" wrapText="1"/>
      <protection locked="0"/>
    </xf>
    <xf numFmtId="40" fontId="23" fillId="4" borderId="7" xfId="0" applyNumberFormat="1" applyFont="1" applyFill="1" applyBorder="1" applyAlignment="1" applyProtection="1">
      <alignment vertical="center"/>
      <protection locked="0"/>
    </xf>
    <xf numFmtId="40" fontId="23" fillId="4" borderId="6" xfId="0" applyNumberFormat="1" applyFont="1" applyFill="1" applyBorder="1" applyAlignment="1" applyProtection="1">
      <alignment vertical="center"/>
      <protection locked="0"/>
    </xf>
    <xf numFmtId="40" fontId="23" fillId="4" borderId="0" xfId="0" applyNumberFormat="1" applyFont="1" applyFill="1" applyBorder="1" applyAlignment="1" applyProtection="1">
      <alignment horizontal="right" vertical="center"/>
      <protection locked="0"/>
    </xf>
    <xf numFmtId="40" fontId="23" fillId="4" borderId="6" xfId="0" applyNumberFormat="1" applyFont="1" applyFill="1" applyBorder="1" applyAlignment="1" applyProtection="1">
      <alignment horizontal="right" vertical="center"/>
      <protection locked="0"/>
    </xf>
    <xf numFmtId="40" fontId="23" fillId="4" borderId="4" xfId="0" applyNumberFormat="1" applyFont="1" applyFill="1" applyBorder="1" applyAlignment="1" applyProtection="1">
      <alignment horizontal="right" vertical="center"/>
      <protection locked="0"/>
    </xf>
    <xf numFmtId="40" fontId="23" fillId="4" borderId="7" xfId="0" applyNumberFormat="1" applyFont="1" applyFill="1" applyBorder="1" applyAlignment="1" applyProtection="1">
      <alignment horizontal="right" vertical="center"/>
      <protection locked="0"/>
    </xf>
    <xf numFmtId="40" fontId="23" fillId="12" borderId="6" xfId="0" applyNumberFormat="1" applyFont="1" applyFill="1" applyBorder="1" applyAlignment="1">
      <alignment vertical="center" wrapText="1"/>
    </xf>
    <xf numFmtId="40" fontId="23" fillId="12" borderId="6" xfId="0" applyNumberFormat="1" applyFont="1" applyFill="1" applyBorder="1" applyAlignment="1">
      <alignment vertical="center"/>
    </xf>
    <xf numFmtId="40" fontId="23" fillId="18" borderId="6" xfId="0" applyNumberFormat="1" applyFont="1" applyFill="1" applyBorder="1" applyAlignment="1" applyProtection="1">
      <alignment vertical="center"/>
      <protection locked="0"/>
    </xf>
    <xf numFmtId="40" fontId="23" fillId="19" borderId="7" xfId="0" applyNumberFormat="1" applyFont="1" applyFill="1" applyBorder="1" applyAlignment="1" applyProtection="1">
      <alignment horizontal="center" vertical="center"/>
      <protection locked="0"/>
    </xf>
    <xf numFmtId="40" fontId="23" fillId="19" borderId="6" xfId="0" applyNumberFormat="1" applyFont="1" applyFill="1" applyBorder="1" applyAlignment="1" applyProtection="1">
      <alignment horizontal="center" vertical="center"/>
      <protection locked="0"/>
    </xf>
    <xf numFmtId="40" fontId="23" fillId="19" borderId="0" xfId="0" applyNumberFormat="1" applyFont="1" applyFill="1" applyBorder="1" applyAlignment="1" applyProtection="1">
      <alignment horizontal="center" vertical="center"/>
      <protection locked="0"/>
    </xf>
    <xf numFmtId="0" fontId="23" fillId="17" borderId="16" xfId="0" applyFont="1" applyFill="1" applyBorder="1" applyAlignment="1"/>
    <xf numFmtId="40" fontId="23" fillId="12" borderId="12" xfId="0" applyNumberFormat="1" applyFont="1" applyFill="1" applyBorder="1" applyAlignment="1">
      <alignment vertical="center"/>
    </xf>
    <xf numFmtId="0" fontId="25" fillId="0" borderId="16" xfId="0" applyFont="1" applyBorder="1" applyAlignment="1"/>
    <xf numFmtId="3" fontId="23" fillId="0" borderId="3" xfId="0" applyNumberFormat="1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5" fillId="17" borderId="16" xfId="0" applyFont="1" applyFill="1" applyBorder="1" applyAlignment="1"/>
    <xf numFmtId="0" fontId="25" fillId="0" borderId="0" xfId="0" applyFont="1" applyBorder="1" applyAlignment="1"/>
    <xf numFmtId="175" fontId="23" fillId="0" borderId="0" xfId="0" applyNumberFormat="1" applyFont="1" applyBorder="1" applyAlignment="1">
      <alignment horizontal="center" vertical="center"/>
    </xf>
    <xf numFmtId="0" fontId="23" fillId="0" borderId="8" xfId="0" applyFont="1" applyBorder="1" applyAlignment="1"/>
    <xf numFmtId="175" fontId="23" fillId="0" borderId="0" xfId="0" applyNumberFormat="1" applyFont="1" applyBorder="1" applyAlignment="1" applyProtection="1">
      <alignment horizontal="center" vertical="center"/>
      <protection locked="0"/>
    </xf>
    <xf numFmtId="0" fontId="25" fillId="17" borderId="11" xfId="0" applyFont="1" applyFill="1" applyBorder="1" applyAlignment="1">
      <alignment horizontal="center" vertical="center"/>
    </xf>
    <xf numFmtId="0" fontId="23" fillId="17" borderId="8" xfId="0" applyFont="1" applyFill="1" applyBorder="1" applyAlignment="1">
      <alignment horizontal="center" vertical="center"/>
    </xf>
    <xf numFmtId="0" fontId="23" fillId="0" borderId="9" xfId="0" applyFont="1" applyBorder="1" applyAlignment="1"/>
    <xf numFmtId="0" fontId="23" fillId="0" borderId="7" xfId="0" applyFont="1" applyBorder="1" applyAlignment="1">
      <alignment horizontal="center" vertical="center"/>
    </xf>
    <xf numFmtId="0" fontId="23" fillId="0" borderId="12" xfId="0" applyFont="1" applyBorder="1" applyAlignment="1"/>
    <xf numFmtId="0" fontId="23" fillId="0" borderId="7" xfId="0" applyFont="1" applyBorder="1" applyAlignment="1">
      <alignment vertical="center"/>
    </xf>
    <xf numFmtId="0" fontId="25" fillId="17" borderId="12" xfId="0" applyFont="1" applyFill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3" fillId="0" borderId="10" xfId="0" applyFont="1" applyBorder="1" applyAlignment="1"/>
    <xf numFmtId="0" fontId="23" fillId="0" borderId="14" xfId="0" applyFont="1" applyBorder="1" applyAlignment="1"/>
    <xf numFmtId="0" fontId="23" fillId="0" borderId="13" xfId="0" applyFont="1" applyBorder="1" applyAlignment="1"/>
    <xf numFmtId="0" fontId="23" fillId="17" borderId="10" xfId="0" applyFont="1" applyFill="1" applyBorder="1" applyAlignment="1">
      <alignment vertical="center"/>
    </xf>
    <xf numFmtId="0" fontId="25" fillId="17" borderId="7" xfId="0" applyFont="1" applyFill="1" applyBorder="1" applyAlignment="1">
      <alignment horizontal="center" vertical="center"/>
    </xf>
    <xf numFmtId="0" fontId="23" fillId="17" borderId="7" xfId="0" applyFont="1" applyFill="1" applyBorder="1" applyAlignment="1">
      <alignment vertical="center"/>
    </xf>
    <xf numFmtId="0" fontId="23" fillId="0" borderId="11" xfId="0" applyFont="1" applyBorder="1" applyAlignment="1"/>
    <xf numFmtId="0" fontId="25" fillId="17" borderId="12" xfId="0" applyFont="1" applyFill="1" applyBorder="1" applyAlignment="1">
      <alignment vertical="center" wrapText="1"/>
    </xf>
    <xf numFmtId="0" fontId="15" fillId="0" borderId="14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12" xfId="0" applyFont="1" applyBorder="1" applyAlignment="1">
      <alignment vertical="center" wrapText="1"/>
    </xf>
    <xf numFmtId="49" fontId="23" fillId="0" borderId="12" xfId="0" applyNumberFormat="1" applyFont="1" applyBorder="1" applyAlignment="1">
      <alignment wrapText="1"/>
    </xf>
    <xf numFmtId="0" fontId="23" fillId="0" borderId="16" xfId="0" applyFont="1" applyBorder="1" applyAlignment="1">
      <alignment horizontal="justify"/>
    </xf>
    <xf numFmtId="0" fontId="15" fillId="0" borderId="0" xfId="0" applyFont="1" applyAlignment="1">
      <alignment horizontal="left" vertical="center"/>
    </xf>
    <xf numFmtId="0" fontId="26" fillId="17" borderId="6" xfId="0" applyFont="1" applyFill="1" applyBorder="1" applyAlignment="1">
      <alignment horizontal="center" vertical="center"/>
    </xf>
    <xf numFmtId="0" fontId="23" fillId="17" borderId="10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 vertical="center"/>
    </xf>
    <xf numFmtId="0" fontId="23" fillId="17" borderId="12" xfId="0" applyFont="1" applyFill="1" applyBorder="1" applyAlignment="1"/>
    <xf numFmtId="0" fontId="23" fillId="17" borderId="6" xfId="0" applyFont="1" applyFill="1" applyBorder="1" applyAlignment="1">
      <alignment horizontal="center" vertical="center"/>
    </xf>
    <xf numFmtId="0" fontId="23" fillId="17" borderId="10" xfId="0" applyFont="1" applyFill="1" applyBorder="1" applyAlignment="1">
      <alignment horizontal="center" vertical="center" wrapText="1"/>
    </xf>
    <xf numFmtId="0" fontId="23" fillId="17" borderId="9" xfId="0" applyFont="1" applyFill="1" applyBorder="1" applyAlignment="1">
      <alignment horizontal="center" vertical="center"/>
    </xf>
    <xf numFmtId="40" fontId="23" fillId="17" borderId="12" xfId="0" applyNumberFormat="1" applyFont="1" applyFill="1" applyBorder="1" applyAlignment="1" applyProtection="1">
      <alignment vertical="center"/>
      <protection locked="0"/>
    </xf>
    <xf numFmtId="40" fontId="23" fillId="17" borderId="16" xfId="0" applyNumberFormat="1" applyFont="1" applyFill="1" applyBorder="1" applyAlignment="1" applyProtection="1">
      <alignment vertical="center"/>
      <protection locked="0"/>
    </xf>
    <xf numFmtId="178" fontId="23" fillId="17" borderId="16" xfId="0" applyNumberFormat="1" applyFont="1" applyFill="1" applyBorder="1" applyAlignment="1" applyProtection="1">
      <alignment horizontal="right" vertical="center"/>
      <protection locked="0"/>
    </xf>
    <xf numFmtId="178" fontId="23" fillId="20" borderId="16" xfId="0" applyNumberFormat="1" applyFont="1" applyFill="1" applyBorder="1" applyAlignment="1" applyProtection="1">
      <alignment horizontal="right" vertical="center"/>
      <protection locked="0"/>
    </xf>
    <xf numFmtId="178" fontId="23" fillId="20" borderId="12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Border="1" applyAlignment="1"/>
    <xf numFmtId="0" fontId="15" fillId="0" borderId="0" xfId="0" applyFont="1" applyBorder="1" applyAlignment="1">
      <alignment horizontal="left" vertical="center" wrapText="1"/>
    </xf>
    <xf numFmtId="0" fontId="23" fillId="17" borderId="6" xfId="0" applyFont="1" applyFill="1" applyBorder="1" applyAlignment="1">
      <alignment vertical="center"/>
    </xf>
    <xf numFmtId="0" fontId="23" fillId="17" borderId="7" xfId="0" applyFont="1" applyFill="1" applyBorder="1" applyAlignment="1">
      <alignment horizontal="center"/>
    </xf>
    <xf numFmtId="0" fontId="23" fillId="17" borderId="0" xfId="0" applyFont="1" applyFill="1" applyBorder="1" applyAlignment="1">
      <alignment horizontal="center"/>
    </xf>
    <xf numFmtId="0" fontId="23" fillId="17" borderId="4" xfId="0" applyFont="1" applyFill="1" applyBorder="1" applyAlignment="1">
      <alignment horizontal="center"/>
    </xf>
    <xf numFmtId="0" fontId="23" fillId="17" borderId="15" xfId="0" applyFont="1" applyFill="1" applyBorder="1" applyAlignment="1">
      <alignment horizontal="center" vertical="center"/>
    </xf>
    <xf numFmtId="0" fontId="23" fillId="17" borderId="5" xfId="0" applyFont="1" applyFill="1" applyBorder="1" applyAlignment="1">
      <alignment horizontal="center" vertical="center"/>
    </xf>
    <xf numFmtId="0" fontId="23" fillId="0" borderId="12" xfId="0" applyFont="1" applyBorder="1" applyAlignment="1">
      <alignment vertical="center"/>
    </xf>
    <xf numFmtId="0" fontId="23" fillId="0" borderId="0" xfId="0" applyFont="1" applyAlignment="1"/>
    <xf numFmtId="0" fontId="23" fillId="0" borderId="3" xfId="0" applyFont="1" applyBorder="1"/>
    <xf numFmtId="0" fontId="23" fillId="0" borderId="0" xfId="0" applyFont="1" applyAlignment="1">
      <alignment horizontal="left" vertical="center"/>
    </xf>
    <xf numFmtId="0" fontId="40" fillId="0" borderId="0" xfId="0" applyNumberFormat="1" applyFont="1" applyFill="1" applyAlignment="1" applyProtection="1"/>
    <xf numFmtId="0" fontId="40" fillId="0" borderId="0" xfId="0" applyFont="1" applyFill="1" applyAlignment="1" applyProtection="1"/>
    <xf numFmtId="0" fontId="23" fillId="0" borderId="15" xfId="0" applyFont="1" applyFill="1" applyBorder="1" applyAlignment="1" applyProtection="1"/>
    <xf numFmtId="0" fontId="25" fillId="10" borderId="18" xfId="25" applyFont="1" applyFill="1" applyBorder="1" applyAlignment="1" applyProtection="1">
      <alignment horizontal="center"/>
    </xf>
    <xf numFmtId="0" fontId="25" fillId="10" borderId="8" xfId="25" applyFont="1" applyFill="1" applyBorder="1" applyAlignment="1" applyProtection="1">
      <alignment horizontal="center"/>
    </xf>
    <xf numFmtId="49" fontId="23" fillId="0" borderId="0" xfId="0" applyNumberFormat="1" applyFont="1" applyFill="1" applyAlignment="1" applyProtection="1">
      <alignment wrapText="1"/>
    </xf>
    <xf numFmtId="172" fontId="23" fillId="10" borderId="16" xfId="35" applyFont="1" applyFill="1" applyBorder="1" applyAlignment="1" applyProtection="1"/>
    <xf numFmtId="0" fontId="0" fillId="0" borderId="0" xfId="25" applyFont="1" applyFill="1" applyBorder="1" applyAlignment="1" applyProtection="1"/>
    <xf numFmtId="0" fontId="1" fillId="0" borderId="0" xfId="25" applyFont="1" applyFill="1" applyBorder="1" applyAlignment="1" applyProtection="1"/>
    <xf numFmtId="0" fontId="40" fillId="0" borderId="0" xfId="25" applyFont="1" applyFill="1" applyAlignment="1" applyProtection="1"/>
    <xf numFmtId="0" fontId="41" fillId="0" borderId="0" xfId="25" applyFont="1" applyFill="1" applyAlignment="1" applyProtection="1"/>
    <xf numFmtId="0" fontId="25" fillId="0" borderId="0" xfId="25" applyFont="1" applyFill="1" applyAlignment="1" applyProtection="1"/>
    <xf numFmtId="0" fontId="23" fillId="0" borderId="0" xfId="25" applyFont="1" applyFill="1" applyAlignment="1" applyProtection="1"/>
    <xf numFmtId="0" fontId="32" fillId="0" borderId="0" xfId="25" applyFont="1" applyFill="1" applyAlignment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right" vertical="center"/>
    </xf>
    <xf numFmtId="0" fontId="23" fillId="0" borderId="0" xfId="25" applyFont="1" applyFill="1" applyAlignment="1" applyProtection="1">
      <alignment horizontal="center"/>
    </xf>
    <xf numFmtId="174" fontId="23" fillId="0" borderId="0" xfId="25" applyNumberFormat="1" applyFont="1" applyFill="1" applyAlignment="1" applyProtection="1">
      <alignment horizontal="right"/>
    </xf>
    <xf numFmtId="0" fontId="23" fillId="10" borderId="13" xfId="25" applyFont="1" applyFill="1" applyBorder="1" applyAlignment="1" applyProtection="1"/>
    <xf numFmtId="0" fontId="23" fillId="10" borderId="4" xfId="25" applyFont="1" applyFill="1" applyBorder="1" applyAlignment="1" applyProtection="1">
      <alignment horizontal="center"/>
    </xf>
    <xf numFmtId="0" fontId="23" fillId="10" borderId="11" xfId="25" applyFont="1" applyFill="1" applyBorder="1" applyAlignment="1" applyProtection="1">
      <alignment horizontal="center"/>
    </xf>
    <xf numFmtId="0" fontId="23" fillId="10" borderId="14" xfId="25" applyFont="1" applyFill="1" applyBorder="1" applyAlignment="1" applyProtection="1">
      <alignment horizontal="center"/>
    </xf>
    <xf numFmtId="0" fontId="67" fillId="0" borderId="0" xfId="25"/>
    <xf numFmtId="0" fontId="23" fillId="10" borderId="5" xfId="25" applyFont="1" applyFill="1" applyBorder="1" applyAlignment="1" applyProtection="1"/>
    <xf numFmtId="0" fontId="23" fillId="10" borderId="8" xfId="25" applyFont="1" applyFill="1" applyBorder="1" applyAlignment="1" applyProtection="1">
      <alignment horizontal="center"/>
    </xf>
    <xf numFmtId="0" fontId="23" fillId="10" borderId="15" xfId="25" applyFont="1" applyFill="1" applyBorder="1" applyAlignment="1" applyProtection="1">
      <alignment horizontal="center"/>
    </xf>
    <xf numFmtId="0" fontId="25" fillId="0" borderId="4" xfId="25" applyFont="1" applyFill="1" applyBorder="1" applyAlignment="1" applyProtection="1">
      <alignment horizontal="left" vertical="top" wrapText="1"/>
    </xf>
    <xf numFmtId="0" fontId="1" fillId="0" borderId="0" xfId="25" applyFont="1" applyFill="1"/>
    <xf numFmtId="0" fontId="1" fillId="0" borderId="0" xfId="0" applyFont="1" applyFill="1" applyAlignment="1" applyProtection="1">
      <alignment horizontal="right"/>
    </xf>
    <xf numFmtId="0" fontId="23" fillId="0" borderId="4" xfId="25" applyFont="1" applyBorder="1" applyAlignment="1" applyProtection="1">
      <alignment horizontal="left" vertical="top" wrapText="1"/>
    </xf>
    <xf numFmtId="0" fontId="27" fillId="0" borderId="4" xfId="25" applyFont="1" applyBorder="1" applyAlignment="1" applyProtection="1">
      <alignment horizontal="left" vertical="top" wrapText="1"/>
    </xf>
    <xf numFmtId="0" fontId="23" fillId="0" borderId="0" xfId="25" applyFont="1" applyFill="1" applyBorder="1" applyAlignment="1" applyProtection="1"/>
    <xf numFmtId="0" fontId="23" fillId="0" borderId="2" xfId="25" applyFont="1" applyBorder="1" applyAlignment="1" applyProtection="1">
      <alignment horizontal="left" vertical="top" wrapText="1"/>
    </xf>
    <xf numFmtId="10" fontId="23" fillId="0" borderId="16" xfId="29" applyNumberFormat="1" applyFont="1" applyFill="1" applyBorder="1" applyAlignment="1" applyProtection="1"/>
    <xf numFmtId="0" fontId="23" fillId="10" borderId="0" xfId="25" applyFont="1" applyFill="1" applyBorder="1" applyAlignment="1" applyProtection="1"/>
    <xf numFmtId="0" fontId="23" fillId="10" borderId="0" xfId="25" applyFont="1" applyFill="1" applyBorder="1" applyAlignment="1" applyProtection="1">
      <alignment horizontal="center"/>
    </xf>
    <xf numFmtId="0" fontId="23" fillId="0" borderId="4" xfId="25" applyFont="1" applyBorder="1" applyAlignment="1" applyProtection="1">
      <alignment horizontal="left" wrapText="1"/>
    </xf>
    <xf numFmtId="0" fontId="23" fillId="0" borderId="4" xfId="25" applyFont="1" applyBorder="1" applyAlignment="1" applyProtection="1">
      <alignment horizontal="justify" vertical="top" wrapText="1"/>
    </xf>
    <xf numFmtId="0" fontId="27" fillId="0" borderId="4" xfId="25" applyFont="1" applyBorder="1" applyAlignment="1" applyProtection="1">
      <alignment horizontal="justify" vertical="top" wrapText="1"/>
    </xf>
    <xf numFmtId="0" fontId="23" fillId="10" borderId="6" xfId="25" applyFont="1" applyFill="1" applyBorder="1" applyAlignment="1" applyProtection="1">
      <alignment horizontal="center"/>
    </xf>
    <xf numFmtId="0" fontId="23" fillId="10" borderId="4" xfId="25" applyFont="1" applyFill="1" applyBorder="1" applyAlignment="1" applyProtection="1"/>
    <xf numFmtId="0" fontId="23" fillId="0" borderId="13" xfId="25" applyFont="1" applyBorder="1" applyAlignment="1" applyProtection="1">
      <alignment horizontal="left" vertical="top" wrapText="1"/>
    </xf>
    <xf numFmtId="10" fontId="23" fillId="0" borderId="10" xfId="29" applyNumberFormat="1" applyFont="1" applyFill="1" applyBorder="1" applyAlignment="1" applyProtection="1"/>
    <xf numFmtId="0" fontId="25" fillId="0" borderId="0" xfId="25" applyFont="1" applyFill="1" applyBorder="1" applyAlignment="1" applyProtection="1"/>
    <xf numFmtId="0" fontId="23" fillId="0" borderId="0" xfId="26" applyFont="1" applyFill="1" applyBorder="1" applyAlignment="1" applyProtection="1"/>
    <xf numFmtId="0" fontId="23" fillId="0" borderId="0" xfId="26" applyFont="1" applyFill="1" applyBorder="1" applyAlignment="1" applyProtection="1">
      <alignment vertical="center"/>
    </xf>
    <xf numFmtId="0" fontId="23" fillId="0" borderId="0" xfId="26" applyFont="1" applyFill="1" applyBorder="1" applyAlignment="1" applyProtection="1">
      <alignment horizontal="center" wrapText="1"/>
    </xf>
    <xf numFmtId="0" fontId="23" fillId="0" borderId="0" xfId="26" applyFont="1" applyFill="1" applyBorder="1" applyAlignment="1" applyProtection="1">
      <alignment horizontal="center"/>
    </xf>
    <xf numFmtId="0" fontId="23" fillId="10" borderId="9" xfId="26" applyFont="1" applyFill="1" applyBorder="1" applyAlignment="1" applyProtection="1">
      <alignment horizontal="center"/>
    </xf>
    <xf numFmtId="0" fontId="23" fillId="0" borderId="14" xfId="25" applyFont="1" applyBorder="1" applyAlignment="1" applyProtection="1">
      <alignment horizontal="left" vertical="top" wrapText="1"/>
    </xf>
    <xf numFmtId="172" fontId="23" fillId="0" borderId="11" xfId="35" applyFont="1" applyFill="1" applyBorder="1" applyAlignment="1" applyProtection="1">
      <alignment horizontal="left" vertical="top" wrapText="1"/>
    </xf>
    <xf numFmtId="10" fontId="23" fillId="0" borderId="14" xfId="29" applyNumberFormat="1" applyFont="1" applyFill="1" applyBorder="1" applyAlignment="1" applyProtection="1"/>
    <xf numFmtId="172" fontId="23" fillId="0" borderId="10" xfId="35" applyFont="1" applyFill="1" applyBorder="1" applyAlignment="1" applyProtection="1">
      <alignment horizontal="left" vertical="top" wrapText="1"/>
    </xf>
    <xf numFmtId="0" fontId="23" fillId="0" borderId="0" xfId="25" applyFont="1" applyBorder="1" applyAlignment="1" applyProtection="1">
      <alignment horizontal="left" vertical="top" wrapText="1"/>
    </xf>
    <xf numFmtId="172" fontId="23" fillId="10" borderId="6" xfId="35" applyNumberFormat="1" applyFont="1" applyFill="1" applyBorder="1" applyAlignment="1" applyProtection="1">
      <alignment horizontal="left" vertical="top" wrapText="1"/>
      <protection locked="0"/>
    </xf>
    <xf numFmtId="10" fontId="23" fillId="0" borderId="0" xfId="29" applyNumberFormat="1" applyFont="1" applyFill="1" applyBorder="1" applyAlignment="1" applyProtection="1"/>
    <xf numFmtId="172" fontId="23" fillId="10" borderId="7" xfId="35" applyFont="1" applyFill="1" applyBorder="1" applyAlignment="1" applyProtection="1">
      <alignment horizontal="left" vertical="top" wrapText="1"/>
      <protection locked="0"/>
    </xf>
    <xf numFmtId="172" fontId="23" fillId="0" borderId="6" xfId="35" applyFont="1" applyFill="1" applyBorder="1" applyAlignment="1" applyProtection="1">
      <alignment horizontal="left" vertical="top" wrapText="1"/>
    </xf>
    <xf numFmtId="172" fontId="23" fillId="0" borderId="7" xfId="35" applyFont="1" applyFill="1" applyBorder="1" applyAlignment="1" applyProtection="1">
      <alignment horizontal="left" vertical="top" wrapText="1"/>
    </xf>
    <xf numFmtId="0" fontId="23" fillId="0" borderId="15" xfId="25" applyFont="1" applyBorder="1" applyAlignment="1" applyProtection="1">
      <alignment horizontal="left" vertical="top" wrapText="1"/>
    </xf>
    <xf numFmtId="172" fontId="23" fillId="10" borderId="8" xfId="35" applyNumberFormat="1" applyFont="1" applyFill="1" applyBorder="1" applyAlignment="1" applyProtection="1">
      <alignment horizontal="left" vertical="top" wrapText="1"/>
      <protection locked="0"/>
    </xf>
    <xf numFmtId="10" fontId="23" fillId="0" borderId="15" xfId="29" applyNumberFormat="1" applyFont="1" applyFill="1" applyBorder="1" applyAlignment="1" applyProtection="1"/>
    <xf numFmtId="172" fontId="23" fillId="10" borderId="9" xfId="35" applyFont="1" applyFill="1" applyBorder="1" applyAlignment="1" applyProtection="1">
      <alignment horizontal="left" vertical="top" wrapText="1"/>
      <protection locked="0"/>
    </xf>
    <xf numFmtId="0" fontId="23" fillId="0" borderId="5" xfId="25" applyFont="1" applyBorder="1" applyAlignment="1" applyProtection="1">
      <alignment horizontal="left" vertical="top" wrapText="1"/>
    </xf>
    <xf numFmtId="172" fontId="23" fillId="0" borderId="8" xfId="25" applyNumberFormat="1" applyFont="1" applyBorder="1" applyAlignment="1" applyProtection="1">
      <alignment horizontal="left" vertical="top" wrapText="1"/>
    </xf>
    <xf numFmtId="172" fontId="23" fillId="0" borderId="9" xfId="25" applyNumberFormat="1" applyFont="1" applyBorder="1" applyAlignment="1" applyProtection="1">
      <alignment horizontal="left" vertical="top" wrapText="1"/>
    </xf>
    <xf numFmtId="0" fontId="23" fillId="0" borderId="0" xfId="25" applyFont="1" applyFill="1" applyAlignment="1" applyProtection="1">
      <alignment vertical="center"/>
    </xf>
    <xf numFmtId="0" fontId="32" fillId="0" borderId="0" xfId="25" applyFont="1" applyFill="1" applyAlignment="1" applyProtection="1">
      <alignment vertical="center"/>
    </xf>
    <xf numFmtId="0" fontId="23" fillId="0" borderId="14" xfId="25" applyFont="1" applyBorder="1" applyAlignment="1" applyProtection="1">
      <alignment vertical="top" wrapText="1"/>
    </xf>
    <xf numFmtId="0" fontId="23" fillId="0" borderId="13" xfId="25" applyFont="1" applyBorder="1" applyAlignment="1" applyProtection="1">
      <alignment vertical="top" wrapText="1"/>
    </xf>
    <xf numFmtId="0" fontId="23" fillId="0" borderId="0" xfId="25" applyFont="1" applyBorder="1" applyAlignment="1" applyProtection="1">
      <alignment vertical="top" wrapText="1"/>
    </xf>
    <xf numFmtId="0" fontId="23" fillId="0" borderId="4" xfId="25" applyFont="1" applyBorder="1" applyAlignment="1" applyProtection="1">
      <alignment vertical="top" wrapText="1"/>
    </xf>
    <xf numFmtId="0" fontId="23" fillId="0" borderId="15" xfId="25" applyFont="1" applyBorder="1" applyAlignment="1" applyProtection="1">
      <alignment vertical="top" wrapText="1"/>
    </xf>
    <xf numFmtId="0" fontId="23" fillId="0" borderId="5" xfId="25" applyFont="1" applyBorder="1" applyAlignment="1" applyProtection="1">
      <alignment vertical="top" wrapText="1"/>
    </xf>
    <xf numFmtId="0" fontId="23" fillId="0" borderId="3" xfId="25" applyFont="1" applyBorder="1" applyAlignment="1" applyProtection="1">
      <alignment vertical="top" wrapText="1"/>
    </xf>
    <xf numFmtId="0" fontId="23" fillId="0" borderId="2" xfId="25" applyFont="1" applyBorder="1" applyAlignment="1" applyProtection="1">
      <alignment vertical="top" wrapText="1"/>
    </xf>
    <xf numFmtId="0" fontId="23" fillId="0" borderId="0" xfId="25" applyFont="1" applyFill="1" applyBorder="1" applyAlignment="1" applyProtection="1">
      <alignment vertical="top"/>
    </xf>
    <xf numFmtId="0" fontId="23" fillId="0" borderId="4" xfId="25" applyFont="1" applyFill="1" applyBorder="1" applyAlignment="1" applyProtection="1">
      <alignment vertical="top"/>
    </xf>
    <xf numFmtId="0" fontId="23" fillId="0" borderId="0" xfId="25" applyFont="1" applyBorder="1" applyAlignment="1" applyProtection="1">
      <alignment vertical="top"/>
    </xf>
    <xf numFmtId="0" fontId="23" fillId="0" borderId="4" xfId="25" applyFont="1" applyBorder="1" applyAlignment="1" applyProtection="1">
      <alignment vertical="top"/>
    </xf>
    <xf numFmtId="0" fontId="23" fillId="0" borderId="0" xfId="25" applyFont="1" applyFill="1" applyAlignment="1" applyProtection="1">
      <alignment horizontal="center" vertical="center"/>
    </xf>
    <xf numFmtId="0" fontId="32" fillId="0" borderId="0" xfId="25" applyFont="1" applyFill="1" applyAlignment="1" applyProtection="1">
      <alignment horizontal="center" vertical="center"/>
    </xf>
    <xf numFmtId="172" fontId="23" fillId="0" borderId="11" xfId="25" applyNumberFormat="1" applyFont="1" applyFill="1" applyBorder="1" applyAlignment="1" applyProtection="1">
      <alignment horizontal="left" vertical="top" wrapText="1"/>
    </xf>
    <xf numFmtId="172" fontId="23" fillId="0" borderId="10" xfId="25" applyNumberFormat="1" applyFont="1" applyFill="1" applyBorder="1" applyAlignment="1" applyProtection="1">
      <alignment horizontal="left" vertical="top" wrapText="1"/>
    </xf>
    <xf numFmtId="10" fontId="23" fillId="0" borderId="11" xfId="29" applyNumberFormat="1" applyFont="1" applyFill="1" applyBorder="1" applyAlignment="1" applyProtection="1"/>
    <xf numFmtId="172" fontId="23" fillId="0" borderId="13" xfId="25" applyNumberFormat="1" applyFont="1" applyFill="1" applyBorder="1" applyAlignment="1" applyProtection="1">
      <alignment horizontal="left" vertical="top" wrapText="1"/>
    </xf>
    <xf numFmtId="172" fontId="23" fillId="0" borderId="4" xfId="35" applyFont="1" applyFill="1" applyBorder="1" applyAlignment="1" applyProtection="1">
      <alignment horizontal="left" vertical="top" wrapText="1"/>
    </xf>
    <xf numFmtId="172" fontId="23" fillId="10" borderId="6" xfId="35" applyFont="1" applyFill="1" applyBorder="1" applyAlignment="1" applyProtection="1">
      <alignment horizontal="left" vertical="top" wrapText="1"/>
      <protection locked="0"/>
    </xf>
    <xf numFmtId="172" fontId="23" fillId="10" borderId="4" xfId="35" applyFont="1" applyFill="1" applyBorder="1" applyAlignment="1" applyProtection="1">
      <alignment horizontal="left" vertical="top" wrapText="1"/>
      <protection locked="0"/>
    </xf>
    <xf numFmtId="10" fontId="23" fillId="0" borderId="8" xfId="29" applyNumberFormat="1" applyFont="1" applyFill="1" applyBorder="1" applyAlignment="1" applyProtection="1"/>
    <xf numFmtId="172" fontId="23" fillId="0" borderId="2" xfId="25" applyNumberFormat="1" applyFont="1" applyFill="1" applyBorder="1" applyAlignment="1" applyProtection="1">
      <alignment horizontal="left" vertical="top" wrapText="1"/>
    </xf>
    <xf numFmtId="10" fontId="23" fillId="0" borderId="12" xfId="29" applyNumberFormat="1" applyFont="1" applyFill="1" applyBorder="1" applyAlignment="1" applyProtection="1"/>
    <xf numFmtId="172" fontId="23" fillId="0" borderId="16" xfId="25" applyNumberFormat="1" applyFont="1" applyFill="1" applyBorder="1" applyAlignment="1" applyProtection="1">
      <alignment horizontal="left" vertical="top" wrapText="1"/>
    </xf>
    <xf numFmtId="0" fontId="23" fillId="0" borderId="14" xfId="25" applyFont="1" applyBorder="1" applyAlignment="1" applyProtection="1">
      <alignment vertical="center" wrapText="1"/>
    </xf>
    <xf numFmtId="0" fontId="23" fillId="0" borderId="0" xfId="25" applyFont="1" applyFill="1" applyBorder="1" applyAlignment="1" applyProtection="1">
      <alignment horizontal="left" vertical="center" wrapText="1"/>
    </xf>
    <xf numFmtId="0" fontId="23" fillId="0" borderId="0" xfId="25" applyFont="1" applyBorder="1" applyAlignment="1" applyProtection="1">
      <alignment vertical="center" wrapText="1"/>
    </xf>
    <xf numFmtId="0" fontId="23" fillId="0" borderId="4" xfId="25" applyFont="1" applyBorder="1" applyAlignment="1" applyProtection="1">
      <alignment vertical="center" wrapText="1"/>
    </xf>
    <xf numFmtId="0" fontId="23" fillId="0" borderId="0" xfId="25" applyFont="1" applyFill="1" applyBorder="1" applyAlignment="1" applyProtection="1">
      <alignment horizontal="left" vertical="center"/>
    </xf>
    <xf numFmtId="0" fontId="23" fillId="0" borderId="0" xfId="25" applyFont="1" applyFill="1" applyAlignment="1" applyProtection="1">
      <alignment horizontal="left" vertical="center"/>
    </xf>
    <xf numFmtId="0" fontId="32" fillId="0" borderId="0" xfId="25" applyFont="1" applyFill="1" applyAlignment="1" applyProtection="1">
      <alignment horizontal="left" vertical="center"/>
    </xf>
    <xf numFmtId="172" fontId="23" fillId="10" borderId="6" xfId="35" applyFont="1" applyFill="1" applyBorder="1" applyAlignment="1" applyProtection="1">
      <alignment vertical="center"/>
      <protection locked="0"/>
    </xf>
    <xf numFmtId="172" fontId="23" fillId="10" borderId="6" xfId="35" applyFont="1" applyFill="1" applyBorder="1" applyAlignment="1" applyProtection="1">
      <alignment horizontal="left" vertical="center" wrapText="1"/>
      <protection locked="0"/>
    </xf>
    <xf numFmtId="172" fontId="23" fillId="10" borderId="10" xfId="35" applyFont="1" applyFill="1" applyBorder="1" applyAlignment="1" applyProtection="1">
      <alignment vertical="center"/>
      <protection locked="0"/>
    </xf>
    <xf numFmtId="0" fontId="23" fillId="0" borderId="0" xfId="25" applyFont="1" applyBorder="1" applyAlignment="1" applyProtection="1">
      <alignment horizontal="left" wrapText="1"/>
    </xf>
    <xf numFmtId="0" fontId="23" fillId="0" borderId="5" xfId="25" applyFont="1" applyBorder="1" applyAlignment="1" applyProtection="1">
      <alignment horizontal="left" wrapText="1"/>
    </xf>
    <xf numFmtId="172" fontId="23" fillId="0" borderId="12" xfId="35" applyFont="1" applyFill="1" applyBorder="1" applyAlignment="1" applyProtection="1">
      <alignment vertical="center"/>
    </xf>
    <xf numFmtId="10" fontId="23" fillId="0" borderId="12" xfId="29" applyNumberFormat="1" applyFont="1" applyFill="1" applyBorder="1" applyAlignment="1" applyProtection="1">
      <alignment vertical="center"/>
    </xf>
    <xf numFmtId="172" fontId="23" fillId="0" borderId="16" xfId="35" applyFont="1" applyFill="1" applyBorder="1" applyAlignment="1" applyProtection="1">
      <alignment vertical="center"/>
    </xf>
    <xf numFmtId="172" fontId="23" fillId="0" borderId="2" xfId="25" applyNumberFormat="1" applyFont="1" applyFill="1" applyBorder="1" applyAlignment="1" applyProtection="1"/>
    <xf numFmtId="172" fontId="23" fillId="0" borderId="16" xfId="25" applyNumberFormat="1" applyFont="1" applyFill="1" applyBorder="1" applyAlignment="1" applyProtection="1"/>
    <xf numFmtId="0" fontId="0" fillId="0" borderId="0" xfId="25" applyFont="1" applyFill="1" applyProtection="1"/>
    <xf numFmtId="49" fontId="23" fillId="0" borderId="0" xfId="25" applyNumberFormat="1" applyFont="1" applyFill="1" applyAlignment="1" applyProtection="1"/>
    <xf numFmtId="49" fontId="23" fillId="0" borderId="0" xfId="25" applyNumberFormat="1" applyFont="1" applyFill="1" applyBorder="1" applyAlignment="1" applyProtection="1"/>
    <xf numFmtId="0" fontId="0" fillId="0" borderId="0" xfId="25" applyFont="1" applyFill="1" applyBorder="1" applyProtection="1"/>
    <xf numFmtId="0" fontId="0" fillId="0" borderId="15" xfId="25" applyFont="1" applyFill="1" applyBorder="1" applyProtection="1"/>
    <xf numFmtId="0" fontId="23" fillId="0" borderId="15" xfId="25" applyFont="1" applyFill="1" applyBorder="1" applyAlignment="1" applyProtection="1">
      <alignment horizontal="right"/>
    </xf>
    <xf numFmtId="0" fontId="25" fillId="0" borderId="0" xfId="25" applyFont="1" applyFill="1" applyBorder="1" applyAlignment="1" applyProtection="1">
      <alignment vertical="center"/>
    </xf>
    <xf numFmtId="0" fontId="50" fillId="0" borderId="0" xfId="26" applyFont="1" applyFill="1" applyBorder="1" applyAlignment="1" applyProtection="1">
      <alignment horizontal="center"/>
    </xf>
    <xf numFmtId="0" fontId="23" fillId="10" borderId="13" xfId="25" applyFont="1" applyFill="1" applyBorder="1" applyAlignment="1" applyProtection="1">
      <alignment horizontal="center" wrapText="1"/>
    </xf>
    <xf numFmtId="0" fontId="50" fillId="0" borderId="0" xfId="26" applyFont="1" applyFill="1" applyBorder="1" applyAlignment="1" applyProtection="1">
      <alignment horizontal="center" wrapText="1"/>
    </xf>
    <xf numFmtId="0" fontId="23" fillId="10" borderId="4" xfId="25" applyFont="1" applyFill="1" applyBorder="1" applyAlignment="1" applyProtection="1">
      <alignment horizontal="center" vertical="center" wrapText="1"/>
      <protection locked="0"/>
    </xf>
    <xf numFmtId="0" fontId="50" fillId="0" borderId="0" xfId="25" applyFont="1" applyFill="1" applyBorder="1" applyAlignment="1" applyProtection="1"/>
    <xf numFmtId="0" fontId="23" fillId="10" borderId="5" xfId="25" applyFont="1" applyFill="1" applyBorder="1" applyAlignment="1" applyProtection="1">
      <alignment vertical="center" wrapText="1"/>
    </xf>
    <xf numFmtId="0" fontId="23" fillId="10" borderId="8" xfId="25" applyFont="1" applyFill="1" applyBorder="1" applyAlignment="1" applyProtection="1">
      <alignment horizontal="center" wrapText="1"/>
    </xf>
    <xf numFmtId="0" fontId="23" fillId="0" borderId="4" xfId="25" applyFont="1" applyFill="1" applyBorder="1" applyAlignment="1" applyProtection="1">
      <alignment horizontal="left" wrapText="1"/>
    </xf>
    <xf numFmtId="172" fontId="23" fillId="0" borderId="6" xfId="25" applyNumberFormat="1" applyFont="1" applyFill="1" applyBorder="1" applyAlignment="1" applyProtection="1"/>
    <xf numFmtId="172" fontId="23" fillId="0" borderId="10" xfId="25" applyNumberFormat="1" applyFont="1" applyFill="1" applyBorder="1" applyAlignment="1" applyProtection="1"/>
    <xf numFmtId="0" fontId="23" fillId="0" borderId="4" xfId="25" applyFont="1" applyFill="1" applyBorder="1" applyAlignment="1" applyProtection="1">
      <alignment horizontal="left" vertical="top" wrapText="1"/>
    </xf>
    <xf numFmtId="172" fontId="23" fillId="0" borderId="4" xfId="35" applyFont="1" applyFill="1" applyBorder="1" applyAlignment="1" applyProtection="1"/>
    <xf numFmtId="172" fontId="0" fillId="10" borderId="7" xfId="35" applyFont="1" applyFill="1" applyBorder="1" applyAlignment="1" applyProtection="1">
      <protection locked="0"/>
    </xf>
    <xf numFmtId="172" fontId="0" fillId="10" borderId="0" xfId="35" applyFont="1" applyFill="1" applyBorder="1" applyAlignment="1" applyProtection="1">
      <protection locked="0"/>
    </xf>
    <xf numFmtId="172" fontId="0" fillId="10" borderId="9" xfId="35" applyFont="1" applyFill="1" applyBorder="1" applyAlignment="1" applyProtection="1">
      <protection locked="0"/>
    </xf>
    <xf numFmtId="0" fontId="23" fillId="0" borderId="2" xfId="25" applyFont="1" applyFill="1" applyBorder="1" applyAlignment="1" applyProtection="1">
      <alignment horizontal="left" wrapText="1"/>
    </xf>
    <xf numFmtId="172" fontId="0" fillId="0" borderId="12" xfId="25" applyNumberFormat="1" applyFont="1" applyFill="1" applyBorder="1" applyProtection="1"/>
    <xf numFmtId="172" fontId="0" fillId="0" borderId="16" xfId="25" applyNumberFormat="1" applyFont="1" applyFill="1" applyBorder="1" applyProtection="1"/>
    <xf numFmtId="0" fontId="51" fillId="0" borderId="0" xfId="25" applyFont="1" applyFill="1" applyProtection="1"/>
    <xf numFmtId="0" fontId="0" fillId="0" borderId="0" xfId="25" applyFont="1" applyFill="1" applyAlignment="1" applyProtection="1">
      <alignment horizontal="left"/>
    </xf>
    <xf numFmtId="0" fontId="40" fillId="0" borderId="0" xfId="25" applyFont="1" applyBorder="1" applyAlignment="1" applyProtection="1">
      <alignment wrapText="1"/>
    </xf>
    <xf numFmtId="0" fontId="40" fillId="0" borderId="0" xfId="25" applyFont="1" applyFill="1" applyBorder="1" applyAlignment="1" applyProtection="1"/>
    <xf numFmtId="0" fontId="23" fillId="0" borderId="0" xfId="25" applyFont="1" applyBorder="1" applyAlignment="1" applyProtection="1">
      <alignment horizontal="right" vertical="top" wrapText="1"/>
    </xf>
    <xf numFmtId="0" fontId="23" fillId="0" borderId="0" xfId="25" applyFont="1" applyAlignment="1" applyProtection="1">
      <alignment wrapText="1"/>
    </xf>
    <xf numFmtId="0" fontId="23" fillId="0" borderId="0" xfId="25" applyFont="1" applyAlignment="1" applyProtection="1">
      <alignment horizontal="right" vertical="top" wrapText="1"/>
    </xf>
    <xf numFmtId="174" fontId="23" fillId="0" borderId="0" xfId="25" applyNumberFormat="1" applyFont="1" applyBorder="1" applyAlignment="1" applyProtection="1">
      <alignment horizontal="right" vertical="top" wrapText="1"/>
    </xf>
    <xf numFmtId="0" fontId="25" fillId="10" borderId="10" xfId="25" applyFont="1" applyFill="1" applyBorder="1" applyAlignment="1" applyProtection="1">
      <alignment horizontal="center" vertical="center" wrapText="1"/>
    </xf>
    <xf numFmtId="0" fontId="23" fillId="0" borderId="0" xfId="25" applyFont="1" applyBorder="1" applyAlignment="1" applyProtection="1">
      <alignment wrapText="1"/>
    </xf>
    <xf numFmtId="0" fontId="25" fillId="10" borderId="7" xfId="25" applyFont="1" applyFill="1" applyBorder="1" applyAlignment="1" applyProtection="1">
      <alignment horizontal="center" vertical="top" wrapText="1"/>
    </xf>
    <xf numFmtId="0" fontId="23" fillId="0" borderId="12" xfId="25" applyFont="1" applyBorder="1" applyAlignment="1" applyProtection="1">
      <alignment horizontal="left" wrapText="1"/>
    </xf>
    <xf numFmtId="172" fontId="23" fillId="0" borderId="16" xfId="35" applyFont="1" applyFill="1" applyBorder="1" applyAlignment="1" applyProtection="1">
      <alignment horizontal="right" vertical="top" wrapText="1"/>
    </xf>
    <xf numFmtId="0" fontId="25" fillId="10" borderId="9" xfId="25" applyFont="1" applyFill="1" applyBorder="1" applyAlignment="1" applyProtection="1">
      <alignment horizontal="center" vertical="top" wrapText="1"/>
    </xf>
    <xf numFmtId="0" fontId="23" fillId="0" borderId="11" xfId="25" applyFont="1" applyBorder="1" applyAlignment="1" applyProtection="1">
      <alignment horizontal="left" wrapText="1"/>
    </xf>
    <xf numFmtId="172" fontId="23" fillId="0" borderId="10" xfId="35" applyFont="1" applyFill="1" applyBorder="1" applyAlignment="1" applyProtection="1">
      <alignment horizontal="right" vertical="top" wrapText="1"/>
    </xf>
    <xf numFmtId="0" fontId="23" fillId="0" borderId="6" xfId="25" applyFont="1" applyBorder="1" applyAlignment="1" applyProtection="1">
      <alignment horizontal="left" wrapText="1"/>
    </xf>
    <xf numFmtId="172" fontId="23" fillId="0" borderId="7" xfId="35" applyFont="1" applyFill="1" applyBorder="1" applyAlignment="1" applyProtection="1">
      <alignment horizontal="right" vertical="top" wrapText="1"/>
    </xf>
    <xf numFmtId="0" fontId="23" fillId="0" borderId="6" xfId="25" applyFont="1" applyBorder="1" applyAlignment="1" applyProtection="1">
      <alignment horizontal="justify" wrapText="1"/>
    </xf>
    <xf numFmtId="172" fontId="23" fillId="0" borderId="7" xfId="35" applyFont="1" applyFill="1" applyBorder="1" applyAlignment="1" applyProtection="1">
      <alignment horizontal="right" vertical="center" wrapText="1"/>
    </xf>
    <xf numFmtId="0" fontId="26" fillId="10" borderId="11" xfId="25" applyFont="1" applyFill="1" applyBorder="1" applyAlignment="1" applyProtection="1">
      <alignment horizontal="left" wrapText="1"/>
    </xf>
    <xf numFmtId="0" fontId="26" fillId="10" borderId="8" xfId="25" applyFont="1" applyFill="1" applyBorder="1" applyAlignment="1" applyProtection="1">
      <alignment horizontal="left" wrapText="1"/>
    </xf>
    <xf numFmtId="0" fontId="15" fillId="0" borderId="0" xfId="0" applyFont="1" applyFill="1" applyAlignment="1" applyProtection="1"/>
    <xf numFmtId="0" fontId="37" fillId="0" borderId="0" xfId="0" applyNumberFormat="1" applyFont="1" applyFill="1" applyAlignment="1" applyProtection="1"/>
    <xf numFmtId="0" fontId="40" fillId="0" borderId="0" xfId="0" applyFont="1" applyAlignment="1" applyProtection="1">
      <alignment vertical="top" wrapText="1"/>
    </xf>
    <xf numFmtId="0" fontId="15" fillId="0" borderId="15" xfId="0" applyFont="1" applyFill="1" applyBorder="1" applyAlignment="1" applyProtection="1"/>
    <xf numFmtId="174" fontId="15" fillId="0" borderId="15" xfId="0" applyNumberFormat="1" applyFont="1" applyFill="1" applyBorder="1" applyAlignment="1" applyProtection="1">
      <alignment horizontal="right"/>
    </xf>
    <xf numFmtId="0" fontId="23" fillId="10" borderId="11" xfId="0" applyFont="1" applyFill="1" applyBorder="1" applyAlignment="1" applyProtection="1">
      <alignment horizontal="center"/>
    </xf>
    <xf numFmtId="0" fontId="23" fillId="10" borderId="6" xfId="0" applyFont="1" applyFill="1" applyBorder="1" applyAlignment="1" applyProtection="1">
      <alignment horizontal="center"/>
    </xf>
    <xf numFmtId="0" fontId="23" fillId="10" borderId="8" xfId="0" applyFont="1" applyFill="1" applyBorder="1" applyAlignment="1" applyProtection="1"/>
    <xf numFmtId="172" fontId="15" fillId="0" borderId="11" xfId="35" applyFont="1" applyFill="1" applyBorder="1" applyAlignment="1" applyProtection="1">
      <alignment horizontal="center"/>
    </xf>
    <xf numFmtId="172" fontId="15" fillId="10" borderId="11" xfId="35" applyFont="1" applyFill="1" applyBorder="1" applyAlignment="1" applyProtection="1">
      <protection locked="0"/>
    </xf>
    <xf numFmtId="172" fontId="15" fillId="0" borderId="6" xfId="35" applyFont="1" applyFill="1" applyBorder="1" applyAlignment="1" applyProtection="1">
      <alignment horizontal="center"/>
    </xf>
    <xf numFmtId="172" fontId="15" fillId="0" borderId="6" xfId="35" applyFont="1" applyFill="1" applyBorder="1" applyAlignment="1" applyProtection="1"/>
    <xf numFmtId="172" fontId="15" fillId="10" borderId="8" xfId="35" applyFont="1" applyFill="1" applyBorder="1" applyAlignment="1" applyProtection="1">
      <alignment horizontal="center"/>
      <protection locked="0"/>
    </xf>
    <xf numFmtId="172" fontId="15" fillId="0" borderId="8" xfId="35" applyFont="1" applyFill="1" applyBorder="1" applyAlignment="1" applyProtection="1">
      <alignment horizontal="center"/>
    </xf>
    <xf numFmtId="0" fontId="15" fillId="0" borderId="0" xfId="25" applyFont="1" applyFill="1" applyAlignment="1" applyProtection="1"/>
    <xf numFmtId="0" fontId="15" fillId="0" borderId="0" xfId="25" applyFont="1" applyFill="1" applyBorder="1" applyAlignment="1" applyProtection="1"/>
    <xf numFmtId="0" fontId="24" fillId="0" borderId="0" xfId="25" applyNumberFormat="1" applyFont="1" applyFill="1" applyAlignment="1" applyProtection="1"/>
    <xf numFmtId="0" fontId="15" fillId="0" borderId="0" xfId="25" applyFont="1" applyFill="1" applyAlignment="1" applyProtection="1">
      <alignment horizontal="left"/>
    </xf>
    <xf numFmtId="0" fontId="37" fillId="0" borderId="0" xfId="25" applyFont="1" applyFill="1" applyAlignment="1" applyProtection="1">
      <alignment horizontal="left"/>
    </xf>
    <xf numFmtId="0" fontId="15" fillId="0" borderId="0" xfId="25" applyFont="1" applyFill="1" applyProtection="1"/>
    <xf numFmtId="174" fontId="15" fillId="0" borderId="0" xfId="25" applyNumberFormat="1" applyFont="1" applyFill="1" applyAlignment="1" applyProtection="1">
      <alignment horizontal="right"/>
    </xf>
    <xf numFmtId="0" fontId="37" fillId="10" borderId="11" xfId="25" applyFont="1" applyFill="1" applyBorder="1" applyAlignment="1" applyProtection="1">
      <alignment horizontal="center"/>
    </xf>
    <xf numFmtId="0" fontId="37" fillId="10" borderId="8" xfId="25" applyFont="1" applyFill="1" applyBorder="1" applyAlignment="1" applyProtection="1">
      <alignment horizontal="center"/>
    </xf>
    <xf numFmtId="0" fontId="15" fillId="0" borderId="13" xfId="25" applyFont="1" applyFill="1" applyBorder="1" applyAlignment="1" applyProtection="1"/>
    <xf numFmtId="0" fontId="15" fillId="0" borderId="4" xfId="25" applyFont="1" applyFill="1" applyBorder="1" applyAlignment="1" applyProtection="1"/>
    <xf numFmtId="172" fontId="15" fillId="10" borderId="7" xfId="35" applyFont="1" applyFill="1" applyBorder="1" applyAlignment="1" applyProtection="1">
      <protection locked="0"/>
    </xf>
    <xf numFmtId="0" fontId="15" fillId="0" borderId="3" xfId="25" applyFont="1" applyFill="1" applyBorder="1" applyAlignment="1" applyProtection="1">
      <alignment horizontal="left" indent="1"/>
    </xf>
    <xf numFmtId="37" fontId="15" fillId="0" borderId="3" xfId="25" applyNumberFormat="1" applyFont="1" applyFill="1" applyBorder="1" applyAlignment="1" applyProtection="1">
      <alignment horizontal="center"/>
    </xf>
    <xf numFmtId="0" fontId="37" fillId="10" borderId="13" xfId="25" applyFont="1" applyFill="1" applyBorder="1" applyAlignment="1" applyProtection="1">
      <alignment horizontal="center" vertical="center" wrapText="1"/>
    </xf>
    <xf numFmtId="37" fontId="37" fillId="10" borderId="10" xfId="25" applyNumberFormat="1" applyFont="1" applyFill="1" applyBorder="1" applyAlignment="1" applyProtection="1">
      <alignment horizontal="center"/>
    </xf>
    <xf numFmtId="0" fontId="37" fillId="10" borderId="11" xfId="25" applyFont="1" applyFill="1" applyBorder="1" applyAlignment="1" applyProtection="1">
      <alignment horizontal="center" vertical="top" wrapText="1"/>
    </xf>
    <xf numFmtId="37" fontId="37" fillId="10" borderId="11" xfId="25" applyNumberFormat="1" applyFont="1" applyFill="1" applyBorder="1" applyAlignment="1" applyProtection="1">
      <alignment horizontal="center"/>
    </xf>
    <xf numFmtId="37" fontId="37" fillId="10" borderId="11" xfId="25" applyNumberFormat="1" applyFont="1" applyFill="1" applyBorder="1" applyAlignment="1" applyProtection="1">
      <alignment horizontal="center" vertical="top" wrapText="1"/>
    </xf>
    <xf numFmtId="37" fontId="37" fillId="10" borderId="13" xfId="25" applyNumberFormat="1" applyFont="1" applyFill="1" applyBorder="1" applyAlignment="1" applyProtection="1">
      <alignment horizontal="center"/>
    </xf>
    <xf numFmtId="0" fontId="37" fillId="10" borderId="10" xfId="25" applyFont="1" applyFill="1" applyBorder="1" applyAlignment="1" applyProtection="1">
      <alignment horizontal="center"/>
    </xf>
    <xf numFmtId="0" fontId="37" fillId="10" borderId="4" xfId="25" applyFont="1" applyFill="1" applyBorder="1" applyAlignment="1" applyProtection="1">
      <alignment horizontal="center" vertical="center" wrapText="1"/>
    </xf>
    <xf numFmtId="37" fontId="37" fillId="10" borderId="7" xfId="25" applyNumberFormat="1" applyFont="1" applyFill="1" applyBorder="1" applyAlignment="1" applyProtection="1">
      <alignment horizontal="center"/>
    </xf>
    <xf numFmtId="0" fontId="37" fillId="10" borderId="6" xfId="25" applyFont="1" applyFill="1" applyBorder="1" applyAlignment="1" applyProtection="1">
      <alignment horizontal="center" vertical="top" wrapText="1"/>
    </xf>
    <xf numFmtId="37" fontId="37" fillId="10" borderId="6" xfId="25" applyNumberFormat="1" applyFont="1" applyFill="1" applyBorder="1" applyAlignment="1" applyProtection="1">
      <alignment horizontal="center"/>
    </xf>
    <xf numFmtId="37" fontId="37" fillId="10" borderId="6" xfId="25" applyNumberFormat="1" applyFont="1" applyFill="1" applyBorder="1" applyAlignment="1" applyProtection="1">
      <alignment horizontal="center" vertical="top" wrapText="1"/>
    </xf>
    <xf numFmtId="37" fontId="37" fillId="10" borderId="0" xfId="25" applyNumberFormat="1" applyFont="1" applyFill="1" applyBorder="1" applyAlignment="1" applyProtection="1">
      <alignment horizontal="center"/>
    </xf>
    <xf numFmtId="0" fontId="37" fillId="10" borderId="7" xfId="25" applyFont="1" applyFill="1" applyBorder="1" applyAlignment="1" applyProtection="1">
      <alignment horizontal="center"/>
    </xf>
    <xf numFmtId="0" fontId="37" fillId="10" borderId="6" xfId="25" applyFont="1" applyFill="1" applyBorder="1" applyAlignment="1" applyProtection="1">
      <alignment horizontal="center"/>
    </xf>
    <xf numFmtId="49" fontId="54" fillId="10" borderId="0" xfId="25" applyNumberFormat="1" applyFont="1" applyFill="1" applyBorder="1" applyAlignment="1" applyProtection="1">
      <alignment horizontal="center"/>
    </xf>
    <xf numFmtId="0" fontId="23" fillId="10" borderId="6" xfId="25" applyFont="1" applyFill="1" applyBorder="1" applyAlignment="1" applyProtection="1">
      <alignment horizontal="center" vertical="top"/>
    </xf>
    <xf numFmtId="0" fontId="0" fillId="10" borderId="6" xfId="0" applyFont="1" applyFill="1" applyBorder="1" applyAlignment="1" applyProtection="1">
      <alignment vertical="top" wrapText="1"/>
    </xf>
    <xf numFmtId="37" fontId="37" fillId="10" borderId="4" xfId="25" applyNumberFormat="1" applyFont="1" applyFill="1" applyBorder="1" applyAlignment="1" applyProtection="1">
      <alignment horizontal="center"/>
    </xf>
    <xf numFmtId="0" fontId="37" fillId="10" borderId="5" xfId="25" applyFont="1" applyFill="1" applyBorder="1" applyAlignment="1" applyProtection="1">
      <alignment horizontal="center" vertical="center" wrapText="1"/>
    </xf>
    <xf numFmtId="37" fontId="37" fillId="10" borderId="9" xfId="25" applyNumberFormat="1" applyFont="1" applyFill="1" applyBorder="1" applyAlignment="1" applyProtection="1">
      <alignment horizontal="center"/>
    </xf>
    <xf numFmtId="0" fontId="37" fillId="10" borderId="9" xfId="25" applyFont="1" applyFill="1" applyBorder="1" applyAlignment="1" applyProtection="1">
      <alignment horizontal="center"/>
    </xf>
    <xf numFmtId="37" fontId="37" fillId="10" borderId="8" xfId="25" applyNumberFormat="1" applyFont="1" applyFill="1" applyBorder="1" applyAlignment="1" applyProtection="1">
      <alignment horizontal="center"/>
    </xf>
    <xf numFmtId="172" fontId="15" fillId="0" borderId="0" xfId="35" applyFont="1" applyFill="1" applyBorder="1" applyAlignment="1" applyProtection="1">
      <alignment horizontal="left" vertical="center" wrapText="1"/>
    </xf>
    <xf numFmtId="172" fontId="15" fillId="0" borderId="7" xfId="35" applyFont="1" applyFill="1" applyBorder="1" applyAlignment="1" applyProtection="1">
      <alignment horizontal="center"/>
    </xf>
    <xf numFmtId="172" fontId="15" fillId="0" borderId="0" xfId="35" applyFont="1" applyFill="1" applyBorder="1" applyAlignment="1" applyProtection="1"/>
    <xf numFmtId="172" fontId="15" fillId="0" borderId="7" xfId="35" applyFont="1" applyFill="1" applyBorder="1" applyAlignment="1" applyProtection="1"/>
    <xf numFmtId="49" fontId="15" fillId="0" borderId="3" xfId="25" applyNumberFormat="1" applyFont="1" applyFill="1" applyBorder="1" applyAlignment="1" applyProtection="1">
      <alignment horizontal="left" indent="1"/>
    </xf>
    <xf numFmtId="37" fontId="15" fillId="0" borderId="14" xfId="25" applyNumberFormat="1" applyFont="1" applyFill="1" applyBorder="1" applyAlignment="1" applyProtection="1"/>
    <xf numFmtId="37" fontId="15" fillId="0" borderId="3" xfId="25" applyNumberFormat="1" applyFont="1" applyFill="1" applyBorder="1" applyAlignment="1" applyProtection="1"/>
    <xf numFmtId="0" fontId="37" fillId="10" borderId="11" xfId="25" applyNumberFormat="1" applyFont="1" applyFill="1" applyBorder="1" applyAlignment="1" applyProtection="1">
      <alignment horizontal="center"/>
    </xf>
    <xf numFmtId="37" fontId="37" fillId="10" borderId="15" xfId="25" applyNumberFormat="1" applyFont="1" applyFill="1" applyBorder="1" applyAlignment="1" applyProtection="1">
      <alignment horizontal="center"/>
    </xf>
    <xf numFmtId="49" fontId="15" fillId="0" borderId="5" xfId="25" applyNumberFormat="1" applyFont="1" applyFill="1" applyBorder="1" applyAlignment="1" applyProtection="1"/>
    <xf numFmtId="172" fontId="15" fillId="0" borderId="8" xfId="35" applyFont="1" applyFill="1" applyBorder="1" applyAlignment="1" applyProtection="1"/>
    <xf numFmtId="0" fontId="0" fillId="0" borderId="0" xfId="0" applyFont="1" applyFill="1" applyProtection="1"/>
    <xf numFmtId="0" fontId="55" fillId="0" borderId="0" xfId="0" applyNumberFormat="1" applyFont="1" applyFill="1" applyAlignment="1" applyProtection="1"/>
    <xf numFmtId="0" fontId="56" fillId="0" borderId="0" xfId="0" applyFont="1" applyFill="1" applyAlignment="1" applyProtection="1">
      <alignment horizontal="center"/>
    </xf>
    <xf numFmtId="0" fontId="57" fillId="0" borderId="0" xfId="0" applyFont="1" applyProtection="1"/>
    <xf numFmtId="0" fontId="56" fillId="0" borderId="0" xfId="0" applyFont="1" applyFill="1" applyAlignment="1" applyProtection="1"/>
    <xf numFmtId="0" fontId="0" fillId="0" borderId="0" xfId="0" applyFont="1" applyFill="1" applyAlignment="1" applyProtection="1">
      <alignment horizontal="right" vertical="center"/>
    </xf>
    <xf numFmtId="174" fontId="58" fillId="0" borderId="0" xfId="0" applyNumberFormat="1" applyFont="1" applyFill="1" applyAlignment="1" applyProtection="1">
      <alignment horizontal="right"/>
    </xf>
    <xf numFmtId="0" fontId="56" fillId="10" borderId="14" xfId="0" applyFont="1" applyFill="1" applyBorder="1" applyAlignment="1" applyProtection="1"/>
    <xf numFmtId="0" fontId="60" fillId="10" borderId="0" xfId="0" applyFont="1" applyFill="1" applyBorder="1" applyAlignment="1" applyProtection="1">
      <alignment horizontal="center"/>
    </xf>
    <xf numFmtId="0" fontId="58" fillId="10" borderId="11" xfId="0" applyFont="1" applyFill="1" applyBorder="1" applyAlignment="1" applyProtection="1">
      <alignment horizontal="center"/>
    </xf>
    <xf numFmtId="0" fontId="56" fillId="10" borderId="15" xfId="0" applyFont="1" applyFill="1" applyBorder="1" applyAlignment="1" applyProtection="1"/>
    <xf numFmtId="0" fontId="58" fillId="10" borderId="9" xfId="0" applyFont="1" applyFill="1" applyBorder="1" applyAlignment="1" applyProtection="1">
      <alignment horizontal="center"/>
    </xf>
    <xf numFmtId="0" fontId="56" fillId="0" borderId="14" xfId="0" applyFont="1" applyFill="1" applyBorder="1" applyAlignment="1" applyProtection="1">
      <alignment wrapText="1"/>
    </xf>
    <xf numFmtId="172" fontId="56" fillId="0" borderId="6" xfId="35" applyFont="1" applyFill="1" applyBorder="1" applyAlignment="1" applyProtection="1"/>
    <xf numFmtId="0" fontId="56" fillId="11" borderId="0" xfId="0" applyFont="1" applyFill="1" applyAlignment="1" applyProtection="1">
      <alignment wrapText="1"/>
    </xf>
    <xf numFmtId="172" fontId="56" fillId="10" borderId="6" xfId="35" applyFont="1" applyFill="1" applyBorder="1" applyAlignment="1" applyProtection="1">
      <alignment wrapText="1"/>
      <protection locked="0"/>
    </xf>
    <xf numFmtId="172" fontId="56" fillId="10" borderId="7" xfId="35" applyFont="1" applyFill="1" applyBorder="1" applyAlignment="1" applyProtection="1">
      <protection locked="0"/>
    </xf>
    <xf numFmtId="172" fontId="56" fillId="10" borderId="6" xfId="35" applyFont="1" applyFill="1" applyBorder="1" applyAlignment="1" applyProtection="1">
      <alignment horizontal="center"/>
      <protection locked="0"/>
    </xf>
    <xf numFmtId="0" fontId="0" fillId="0" borderId="0" xfId="0" applyFont="1" applyFill="1" applyAlignment="1" applyProtection="1">
      <alignment horizontal="right"/>
    </xf>
    <xf numFmtId="172" fontId="56" fillId="0" borderId="6" xfId="35" applyFont="1" applyFill="1" applyBorder="1" applyAlignment="1" applyProtection="1">
      <alignment horizontal="center"/>
    </xf>
    <xf numFmtId="172" fontId="56" fillId="10" borderId="6" xfId="35" applyFont="1" applyFill="1" applyBorder="1" applyAlignment="1" applyProtection="1">
      <protection locked="0"/>
    </xf>
    <xf numFmtId="0" fontId="58" fillId="0" borderId="3" xfId="0" applyFont="1" applyFill="1" applyBorder="1" applyAlignment="1" applyProtection="1">
      <alignment wrapText="1"/>
    </xf>
    <xf numFmtId="172" fontId="58" fillId="0" borderId="12" xfId="35" applyFont="1" applyFill="1" applyBorder="1" applyAlignment="1" applyProtection="1">
      <alignment vertical="center"/>
    </xf>
    <xf numFmtId="0" fontId="56" fillId="0" borderId="0" xfId="0" applyFont="1" applyFill="1" applyBorder="1" applyAlignment="1" applyProtection="1"/>
    <xf numFmtId="0" fontId="58" fillId="0" borderId="0" xfId="0" applyFont="1" applyFill="1" applyBorder="1" applyAlignment="1" applyProtection="1"/>
    <xf numFmtId="0" fontId="56" fillId="11" borderId="0" xfId="0" applyFont="1" applyFill="1" applyBorder="1" applyAlignment="1" applyProtection="1"/>
    <xf numFmtId="172" fontId="56" fillId="0" borderId="10" xfId="35" applyFont="1" applyFill="1" applyBorder="1" applyAlignment="1" applyProtection="1"/>
    <xf numFmtId="172" fontId="58" fillId="10" borderId="7" xfId="35" applyFont="1" applyFill="1" applyBorder="1" applyAlignment="1" applyProtection="1">
      <protection locked="0"/>
    </xf>
    <xf numFmtId="0" fontId="56" fillId="11" borderId="0" xfId="0" applyFont="1" applyFill="1" applyAlignment="1" applyProtection="1"/>
    <xf numFmtId="0" fontId="56" fillId="11" borderId="15" xfId="0" applyFont="1" applyFill="1" applyBorder="1" applyAlignment="1" applyProtection="1"/>
    <xf numFmtId="172" fontId="58" fillId="10" borderId="9" xfId="35" applyFont="1" applyFill="1" applyBorder="1" applyAlignment="1" applyProtection="1">
      <protection locked="0"/>
    </xf>
    <xf numFmtId="172" fontId="56" fillId="10" borderId="9" xfId="35" applyFont="1" applyFill="1" applyBorder="1" applyAlignment="1" applyProtection="1">
      <protection locked="0"/>
    </xf>
    <xf numFmtId="0" fontId="58" fillId="0" borderId="3" xfId="0" applyFont="1" applyFill="1" applyBorder="1" applyAlignment="1" applyProtection="1"/>
    <xf numFmtId="172" fontId="58" fillId="0" borderId="12" xfId="35" applyFont="1" applyFill="1" applyBorder="1" applyAlignment="1" applyProtection="1"/>
    <xf numFmtId="0" fontId="57" fillId="0" borderId="0" xfId="0" applyFont="1" applyBorder="1" applyProtection="1"/>
    <xf numFmtId="0" fontId="0" fillId="0" borderId="0" xfId="0" applyFont="1" applyBorder="1" applyProtection="1"/>
    <xf numFmtId="0" fontId="58" fillId="10" borderId="11" xfId="0" applyFont="1" applyFill="1" applyBorder="1" applyAlignment="1" applyProtection="1">
      <alignment horizontal="center" vertical="center"/>
    </xf>
    <xf numFmtId="0" fontId="58" fillId="10" borderId="14" xfId="0" applyFont="1" applyFill="1" applyBorder="1" applyAlignment="1" applyProtection="1">
      <alignment horizontal="center" vertical="center"/>
    </xf>
    <xf numFmtId="0" fontId="56" fillId="10" borderId="15" xfId="0" applyFont="1" applyFill="1" applyBorder="1" applyAlignment="1" applyProtection="1">
      <alignment horizontal="center"/>
    </xf>
    <xf numFmtId="0" fontId="58" fillId="10" borderId="9" xfId="0" applyFont="1" applyFill="1" applyBorder="1" applyAlignment="1" applyProtection="1">
      <alignment horizontal="center" vertical="center"/>
    </xf>
    <xf numFmtId="0" fontId="58" fillId="10" borderId="8" xfId="0" applyFont="1" applyFill="1" applyBorder="1" applyAlignment="1" applyProtection="1">
      <alignment horizontal="center" vertical="center"/>
    </xf>
    <xf numFmtId="0" fontId="58" fillId="10" borderId="15" xfId="0" applyFont="1" applyFill="1" applyBorder="1" applyAlignment="1" applyProtection="1">
      <alignment horizontal="center" vertical="center"/>
    </xf>
    <xf numFmtId="0" fontId="56" fillId="0" borderId="14" xfId="0" applyFont="1" applyFill="1" applyBorder="1" applyAlignment="1" applyProtection="1"/>
    <xf numFmtId="172" fontId="56" fillId="0" borderId="11" xfId="35" applyFont="1" applyFill="1" applyBorder="1" applyAlignment="1" applyProtection="1"/>
    <xf numFmtId="172" fontId="56" fillId="0" borderId="13" xfId="35" applyFont="1" applyFill="1" applyBorder="1" applyAlignment="1" applyProtection="1"/>
    <xf numFmtId="172" fontId="15" fillId="10" borderId="4" xfId="35" applyFont="1" applyFill="1" applyBorder="1" applyAlignment="1" applyProtection="1">
      <alignment horizontal="left" vertical="top" wrapText="1"/>
      <protection locked="0"/>
    </xf>
    <xf numFmtId="172" fontId="56" fillId="10" borderId="4" xfId="35" applyFont="1" applyFill="1" applyBorder="1" applyAlignment="1" applyProtection="1">
      <protection locked="0"/>
    </xf>
    <xf numFmtId="172" fontId="56" fillId="0" borderId="4" xfId="35" applyFont="1" applyFill="1" applyBorder="1" applyAlignment="1" applyProtection="1"/>
    <xf numFmtId="172" fontId="56" fillId="0" borderId="7" xfId="35" applyFont="1" applyFill="1" applyBorder="1" applyAlignment="1" applyProtection="1"/>
    <xf numFmtId="172" fontId="56" fillId="10" borderId="7" xfId="35" applyFont="1" applyFill="1" applyBorder="1" applyAlignment="1" applyProtection="1">
      <alignment horizontal="center"/>
      <protection locked="0"/>
    </xf>
    <xf numFmtId="172" fontId="56" fillId="10" borderId="4" xfId="35" applyFont="1" applyFill="1" applyBorder="1" applyAlignment="1" applyProtection="1">
      <alignment horizontal="center"/>
      <protection locked="0"/>
    </xf>
    <xf numFmtId="172" fontId="21" fillId="10" borderId="7" xfId="35" applyFont="1" applyFill="1" applyBorder="1" applyAlignment="1" applyProtection="1">
      <protection locked="0"/>
    </xf>
    <xf numFmtId="172" fontId="21" fillId="10" borderId="9" xfId="35" applyFont="1" applyFill="1" applyBorder="1" applyAlignment="1" applyProtection="1">
      <protection locked="0"/>
    </xf>
    <xf numFmtId="0" fontId="58" fillId="11" borderId="3" xfId="0" applyFont="1" applyFill="1" applyBorder="1" applyAlignment="1" applyProtection="1"/>
    <xf numFmtId="172" fontId="56" fillId="0" borderId="12" xfId="35" applyFont="1" applyFill="1" applyBorder="1" applyAlignment="1" applyProtection="1"/>
    <xf numFmtId="172" fontId="56" fillId="0" borderId="16" xfId="35" applyFont="1" applyFill="1" applyBorder="1" applyAlignment="1" applyProtection="1"/>
    <xf numFmtId="172" fontId="0" fillId="0" borderId="0" xfId="0" applyNumberFormat="1" applyFont="1" applyFill="1" applyProtection="1"/>
    <xf numFmtId="0" fontId="0" fillId="0" borderId="0" xfId="0" applyNumberFormat="1" applyFont="1" applyFill="1" applyProtection="1"/>
    <xf numFmtId="0" fontId="58" fillId="10" borderId="0" xfId="0" applyFont="1" applyFill="1" applyBorder="1" applyAlignment="1" applyProtection="1">
      <alignment horizontal="center" vertical="center"/>
    </xf>
    <xf numFmtId="0" fontId="56" fillId="11" borderId="14" xfId="0" applyFont="1" applyFill="1" applyBorder="1" applyAlignment="1" applyProtection="1">
      <alignment horizontal="left"/>
    </xf>
    <xf numFmtId="172" fontId="56" fillId="10" borderId="11" xfId="35" applyFont="1" applyFill="1" applyBorder="1" applyAlignment="1" applyProtection="1">
      <alignment horizontal="left"/>
      <protection locked="0"/>
    </xf>
    <xf numFmtId="172" fontId="56" fillId="10" borderId="13" xfId="35" applyFont="1" applyFill="1" applyBorder="1" applyAlignment="1" applyProtection="1">
      <alignment horizontal="left"/>
      <protection locked="0"/>
    </xf>
    <xf numFmtId="0" fontId="56" fillId="11" borderId="0" xfId="0" applyFont="1" applyFill="1" applyBorder="1" applyAlignment="1" applyProtection="1">
      <alignment horizontal="left"/>
    </xf>
    <xf numFmtId="172" fontId="56" fillId="10" borderId="6" xfId="35" applyFont="1" applyFill="1" applyBorder="1" applyAlignment="1" applyProtection="1">
      <alignment horizontal="left"/>
      <protection locked="0"/>
    </xf>
    <xf numFmtId="172" fontId="56" fillId="10" borderId="4" xfId="35" applyFont="1" applyFill="1" applyBorder="1" applyAlignment="1" applyProtection="1">
      <alignment horizontal="left"/>
      <protection locked="0"/>
    </xf>
    <xf numFmtId="172" fontId="56" fillId="10" borderId="0" xfId="35" applyFont="1" applyFill="1" applyBorder="1" applyAlignment="1" applyProtection="1">
      <alignment horizontal="center"/>
      <protection locked="0"/>
    </xf>
    <xf numFmtId="172" fontId="56" fillId="11" borderId="6" xfId="35" applyFont="1" applyFill="1" applyBorder="1" applyAlignment="1" applyProtection="1">
      <alignment horizontal="left"/>
    </xf>
    <xf numFmtId="172" fontId="56" fillId="11" borderId="7" xfId="35" applyFont="1" applyFill="1" applyBorder="1" applyAlignment="1" applyProtection="1">
      <alignment horizontal="left"/>
    </xf>
    <xf numFmtId="0" fontId="56" fillId="11" borderId="0" xfId="0" applyFont="1" applyFill="1" applyProtection="1"/>
    <xf numFmtId="0" fontId="0" fillId="10" borderId="19" xfId="0" applyFont="1" applyFill="1" applyBorder="1" applyProtection="1">
      <protection locked="0"/>
    </xf>
    <xf numFmtId="0" fontId="56" fillId="11" borderId="4" xfId="0" applyFont="1" applyFill="1" applyBorder="1" applyProtection="1"/>
    <xf numFmtId="172" fontId="56" fillId="10" borderId="0" xfId="35" applyFont="1" applyFill="1" applyBorder="1" applyAlignment="1" applyProtection="1">
      <protection locked="0"/>
    </xf>
    <xf numFmtId="0" fontId="56" fillId="11" borderId="4" xfId="0" applyFont="1" applyFill="1" applyBorder="1" applyAlignment="1" applyProtection="1">
      <alignment horizontal="left"/>
    </xf>
    <xf numFmtId="0" fontId="56" fillId="11" borderId="0" xfId="0" applyFont="1" applyFill="1" applyBorder="1" applyAlignment="1" applyProtection="1">
      <alignment horizontal="left" wrapText="1"/>
    </xf>
    <xf numFmtId="172" fontId="56" fillId="10" borderId="7" xfId="35" applyFont="1" applyFill="1" applyBorder="1" applyAlignment="1" applyProtection="1">
      <alignment horizontal="center" vertical="center"/>
      <protection locked="0"/>
    </xf>
    <xf numFmtId="172" fontId="56" fillId="10" borderId="0" xfId="35" applyFont="1" applyFill="1" applyBorder="1" applyAlignment="1" applyProtection="1">
      <alignment horizontal="center" vertical="center"/>
      <protection locked="0"/>
    </xf>
    <xf numFmtId="0" fontId="56" fillId="11" borderId="4" xfId="0" applyFont="1" applyFill="1" applyBorder="1" applyAlignment="1" applyProtection="1">
      <alignment horizontal="left" wrapText="1"/>
    </xf>
    <xf numFmtId="0" fontId="56" fillId="11" borderId="15" xfId="0" applyFont="1" applyFill="1" applyBorder="1" applyAlignment="1" applyProtection="1">
      <alignment horizontal="left" wrapText="1"/>
    </xf>
    <xf numFmtId="0" fontId="58" fillId="11" borderId="3" xfId="0" applyFont="1" applyFill="1" applyBorder="1" applyAlignment="1" applyProtection="1">
      <alignment wrapText="1"/>
    </xf>
    <xf numFmtId="0" fontId="58" fillId="11" borderId="0" xfId="0" applyFont="1" applyFill="1" applyBorder="1" applyAlignment="1" applyProtection="1">
      <alignment horizontal="left" vertical="center" wrapText="1"/>
    </xf>
    <xf numFmtId="172" fontId="58" fillId="11" borderId="16" xfId="35" applyFont="1" applyFill="1" applyBorder="1" applyAlignment="1" applyProtection="1">
      <alignment horizontal="center" vertical="center" wrapText="1"/>
    </xf>
    <xf numFmtId="0" fontId="56" fillId="21" borderId="9" xfId="0" applyFont="1" applyFill="1" applyBorder="1" applyAlignment="1" applyProtection="1">
      <alignment horizontal="center" vertical="center"/>
    </xf>
    <xf numFmtId="0" fontId="58" fillId="0" borderId="14" xfId="0" applyFont="1" applyFill="1" applyBorder="1" applyAlignment="1" applyProtection="1">
      <alignment wrapText="1"/>
    </xf>
    <xf numFmtId="0" fontId="56" fillId="0" borderId="0" xfId="0" applyFont="1" applyFill="1" applyBorder="1" applyAlignment="1" applyProtection="1">
      <alignment horizontal="center"/>
    </xf>
    <xf numFmtId="0" fontId="57" fillId="0" borderId="15" xfId="0" applyFont="1" applyBorder="1" applyProtection="1"/>
    <xf numFmtId="0" fontId="0" fillId="0" borderId="15" xfId="0" applyFont="1" applyBorder="1" applyProtection="1"/>
    <xf numFmtId="0" fontId="57" fillId="0" borderId="3" xfId="0" applyFont="1" applyBorder="1" applyProtection="1"/>
    <xf numFmtId="0" fontId="0" fillId="0" borderId="3" xfId="0" applyFont="1" applyBorder="1" applyProtection="1"/>
    <xf numFmtId="0" fontId="58" fillId="0" borderId="0" xfId="0" applyFont="1" applyFill="1" applyBorder="1" applyAlignment="1" applyProtection="1">
      <alignment horizontal="left" vertical="center" wrapText="1"/>
    </xf>
    <xf numFmtId="172" fontId="58" fillId="10" borderId="11" xfId="35" applyFont="1" applyFill="1" applyBorder="1" applyAlignment="1" applyProtection="1">
      <alignment vertical="center" wrapText="1"/>
      <protection locked="0"/>
    </xf>
    <xf numFmtId="172" fontId="58" fillId="10" borderId="13" xfId="35" applyFont="1" applyFill="1" applyBorder="1" applyAlignment="1" applyProtection="1">
      <alignment vertical="center" wrapText="1"/>
      <protection locked="0"/>
    </xf>
    <xf numFmtId="172" fontId="56" fillId="10" borderId="11" xfId="35" applyFont="1" applyFill="1" applyBorder="1" applyAlignment="1" applyProtection="1">
      <protection locked="0"/>
    </xf>
    <xf numFmtId="172" fontId="56" fillId="10" borderId="13" xfId="35" applyFont="1" applyFill="1" applyBorder="1" applyAlignment="1" applyProtection="1">
      <protection locked="0"/>
    </xf>
    <xf numFmtId="0" fontId="58" fillId="11" borderId="4" xfId="0" applyFont="1" applyFill="1" applyBorder="1" applyAlignment="1" applyProtection="1">
      <alignment horizontal="left" wrapText="1"/>
      <protection locked="0"/>
    </xf>
    <xf numFmtId="172" fontId="58" fillId="10" borderId="6" xfId="35" applyFont="1" applyFill="1" applyBorder="1" applyAlignment="1" applyProtection="1">
      <alignment vertical="center" wrapText="1"/>
      <protection locked="0"/>
    </xf>
    <xf numFmtId="172" fontId="58" fillId="10" borderId="4" xfId="35" applyFont="1" applyFill="1" applyBorder="1" applyAlignment="1" applyProtection="1">
      <alignment vertical="center" wrapText="1"/>
      <protection locked="0"/>
    </xf>
    <xf numFmtId="0" fontId="58" fillId="11" borderId="0" xfId="0" applyFont="1" applyFill="1" applyBorder="1" applyAlignment="1" applyProtection="1">
      <alignment horizontal="left" wrapText="1"/>
      <protection locked="0"/>
    </xf>
    <xf numFmtId="0" fontId="58" fillId="0" borderId="0" xfId="0" applyFont="1" applyFill="1" applyBorder="1" applyAlignment="1" applyProtection="1">
      <alignment horizontal="left" wrapText="1"/>
      <protection locked="0"/>
    </xf>
    <xf numFmtId="172" fontId="58" fillId="0" borderId="8" xfId="35" applyFont="1" applyFill="1" applyBorder="1" applyAlignment="1" applyProtection="1">
      <alignment vertical="center" wrapText="1"/>
    </xf>
    <xf numFmtId="0" fontId="58" fillId="0" borderId="0" xfId="0" applyFont="1" applyFill="1" applyBorder="1" applyAlignment="1" applyProtection="1">
      <alignment wrapText="1"/>
    </xf>
    <xf numFmtId="0" fontId="56" fillId="0" borderId="15" xfId="0" applyFont="1" applyFill="1" applyBorder="1" applyAlignment="1" applyProtection="1">
      <alignment horizontal="center"/>
    </xf>
    <xf numFmtId="0" fontId="56" fillId="0" borderId="15" xfId="0" applyFont="1" applyFill="1" applyBorder="1" applyAlignment="1" applyProtection="1"/>
    <xf numFmtId="0" fontId="58" fillId="11" borderId="14" xfId="0" applyFont="1" applyFill="1" applyBorder="1" applyAlignment="1" applyProtection="1">
      <alignment horizontal="left" vertical="center" wrapText="1"/>
      <protection locked="0"/>
    </xf>
    <xf numFmtId="0" fontId="58" fillId="11" borderId="13" xfId="0" applyFont="1" applyFill="1" applyBorder="1" applyAlignment="1" applyProtection="1">
      <alignment horizontal="center" vertical="center" wrapText="1"/>
      <protection locked="0"/>
    </xf>
    <xf numFmtId="0" fontId="58" fillId="11" borderId="0" xfId="0" applyFont="1" applyFill="1" applyBorder="1" applyAlignment="1" applyProtection="1">
      <alignment horizontal="left" vertical="center" wrapText="1"/>
      <protection locked="0"/>
    </xf>
    <xf numFmtId="0" fontId="58" fillId="11" borderId="4" xfId="0" applyFont="1" applyFill="1" applyBorder="1" applyAlignment="1" applyProtection="1">
      <alignment horizontal="center" vertical="center" wrapText="1"/>
      <protection locked="0"/>
    </xf>
    <xf numFmtId="0" fontId="58" fillId="11" borderId="15" xfId="0" applyFont="1" applyFill="1" applyBorder="1" applyAlignment="1" applyProtection="1">
      <alignment horizontal="left" vertical="center" wrapText="1"/>
    </xf>
    <xf numFmtId="0" fontId="58" fillId="11" borderId="5" xfId="0" applyFont="1" applyFill="1" applyBorder="1" applyAlignment="1" applyProtection="1">
      <alignment horizontal="center" vertical="center" wrapText="1"/>
    </xf>
    <xf numFmtId="0" fontId="58" fillId="11" borderId="14" xfId="0" applyFont="1" applyFill="1" applyBorder="1" applyAlignment="1" applyProtection="1">
      <alignment horizontal="center" vertical="center" wrapText="1"/>
      <protection locked="0"/>
    </xf>
    <xf numFmtId="0" fontId="58" fillId="11" borderId="0" xfId="0" applyFont="1" applyFill="1" applyBorder="1" applyAlignment="1" applyProtection="1">
      <alignment horizontal="center" vertical="center" wrapText="1"/>
      <protection locked="0"/>
    </xf>
    <xf numFmtId="0" fontId="56" fillId="0" borderId="3" xfId="0" applyFont="1" applyFill="1" applyBorder="1" applyAlignment="1" applyProtection="1"/>
    <xf numFmtId="0" fontId="60" fillId="10" borderId="14" xfId="0" applyFont="1" applyFill="1" applyBorder="1" applyAlignment="1" applyProtection="1">
      <alignment horizontal="center"/>
    </xf>
    <xf numFmtId="0" fontId="56" fillId="10" borderId="0" xfId="0" applyFont="1" applyFill="1" applyBorder="1" applyAlignment="1" applyProtection="1">
      <alignment horizontal="center"/>
    </xf>
    <xf numFmtId="0" fontId="58" fillId="10" borderId="14" xfId="0" applyFont="1" applyFill="1" applyBorder="1" applyAlignment="1" applyProtection="1">
      <alignment horizontal="center"/>
    </xf>
    <xf numFmtId="0" fontId="58" fillId="10" borderId="15" xfId="0" applyFont="1" applyFill="1" applyBorder="1" applyAlignment="1" applyProtection="1">
      <alignment horizontal="center" vertical="center" wrapText="1"/>
    </xf>
    <xf numFmtId="172" fontId="21" fillId="10" borderId="10" xfId="35" applyFont="1" applyFill="1" applyBorder="1" applyAlignment="1" applyProtection="1">
      <protection locked="0"/>
    </xf>
    <xf numFmtId="172" fontId="56" fillId="10" borderId="8" xfId="35" applyFont="1" applyFill="1" applyBorder="1" applyAlignment="1" applyProtection="1">
      <protection locked="0"/>
    </xf>
    <xf numFmtId="172" fontId="58" fillId="21" borderId="12" xfId="35" applyFont="1" applyFill="1" applyBorder="1" applyAlignment="1" applyProtection="1"/>
    <xf numFmtId="172" fontId="58" fillId="0" borderId="16" xfId="35" applyFont="1" applyFill="1" applyBorder="1" applyAlignment="1" applyProtection="1"/>
    <xf numFmtId="0" fontId="62" fillId="0" borderId="0" xfId="0" applyFont="1" applyFill="1" applyBorder="1" applyAlignment="1" applyProtection="1"/>
    <xf numFmtId="0" fontId="62" fillId="0" borderId="0" xfId="0" applyFont="1" applyFill="1" applyAlignment="1" applyProtection="1"/>
    <xf numFmtId="0" fontId="0" fillId="0" borderId="0" xfId="25" applyFont="1" applyProtection="1"/>
    <xf numFmtId="0" fontId="55" fillId="0" borderId="0" xfId="25" applyNumberFormat="1" applyFont="1" applyFill="1" applyAlignment="1" applyProtection="1"/>
    <xf numFmtId="0" fontId="56" fillId="0" borderId="0" xfId="25" applyFont="1" applyFill="1" applyAlignment="1" applyProtection="1">
      <alignment horizontal="center"/>
    </xf>
    <xf numFmtId="0" fontId="57" fillId="0" borderId="0" xfId="25" applyFont="1" applyProtection="1"/>
    <xf numFmtId="0" fontId="56" fillId="0" borderId="0" xfId="25" applyFont="1" applyFill="1" applyAlignment="1" applyProtection="1"/>
    <xf numFmtId="0" fontId="56" fillId="11" borderId="0" xfId="25" applyFont="1" applyFill="1" applyProtection="1"/>
    <xf numFmtId="174" fontId="56" fillId="0" borderId="0" xfId="25" applyNumberFormat="1" applyFont="1" applyFill="1" applyAlignment="1" applyProtection="1">
      <alignment horizontal="right"/>
    </xf>
    <xf numFmtId="0" fontId="56" fillId="0" borderId="0" xfId="25" applyFont="1" applyAlignment="1" applyProtection="1">
      <alignment horizontal="right"/>
    </xf>
    <xf numFmtId="0" fontId="60" fillId="10" borderId="13" xfId="25" applyFont="1" applyFill="1" applyBorder="1" applyAlignment="1" applyProtection="1">
      <alignment horizontal="center" vertical="center" wrapText="1"/>
    </xf>
    <xf numFmtId="0" fontId="60" fillId="10" borderId="4" xfId="25" applyFont="1" applyFill="1" applyBorder="1" applyAlignment="1" applyProtection="1">
      <alignment horizontal="center" vertical="center"/>
      <protection locked="0"/>
    </xf>
    <xf numFmtId="0" fontId="58" fillId="10" borderId="11" xfId="25" applyFont="1" applyFill="1" applyBorder="1" applyAlignment="1" applyProtection="1">
      <alignment horizontal="center" vertical="center"/>
    </xf>
    <xf numFmtId="0" fontId="58" fillId="10" borderId="14" xfId="25" applyFont="1" applyFill="1" applyBorder="1" applyAlignment="1" applyProtection="1">
      <alignment horizontal="center" vertical="center"/>
    </xf>
    <xf numFmtId="0" fontId="56" fillId="10" borderId="0" xfId="25" applyFont="1" applyFill="1" applyBorder="1" applyAlignment="1" applyProtection="1">
      <alignment horizontal="center"/>
    </xf>
    <xf numFmtId="0" fontId="58" fillId="10" borderId="8" xfId="25" applyFont="1" applyFill="1" applyBorder="1" applyAlignment="1" applyProtection="1">
      <alignment horizontal="center"/>
    </xf>
    <xf numFmtId="0" fontId="58" fillId="10" borderId="15" xfId="25" applyFont="1" applyFill="1" applyBorder="1" applyAlignment="1" applyProtection="1">
      <alignment horizontal="center"/>
    </xf>
    <xf numFmtId="0" fontId="56" fillId="0" borderId="14" xfId="25" applyFont="1" applyFill="1" applyBorder="1" applyAlignment="1" applyProtection="1"/>
    <xf numFmtId="172" fontId="56" fillId="0" borderId="10" xfId="35" applyFont="1" applyFill="1" applyBorder="1" applyAlignment="1" applyProtection="1">
      <alignment horizontal="center"/>
    </xf>
    <xf numFmtId="0" fontId="56" fillId="0" borderId="0" xfId="25" applyFont="1" applyFill="1" applyBorder="1" applyAlignment="1" applyProtection="1"/>
    <xf numFmtId="172" fontId="56" fillId="0" borderId="7" xfId="35" applyFont="1" applyFill="1" applyBorder="1" applyAlignment="1" applyProtection="1">
      <alignment horizontal="center"/>
    </xf>
    <xf numFmtId="0" fontId="58" fillId="11" borderId="3" xfId="25" applyFont="1" applyFill="1" applyBorder="1" applyAlignment="1" applyProtection="1"/>
    <xf numFmtId="172" fontId="56" fillId="0" borderId="12" xfId="25" applyNumberFormat="1" applyFont="1" applyFill="1" applyBorder="1" applyAlignment="1" applyProtection="1">
      <alignment horizontal="center"/>
    </xf>
    <xf numFmtId="172" fontId="56" fillId="0" borderId="12" xfId="35" applyFont="1" applyFill="1" applyBorder="1" applyAlignment="1" applyProtection="1">
      <alignment horizontal="center"/>
    </xf>
    <xf numFmtId="172" fontId="56" fillId="0" borderId="16" xfId="25" applyNumberFormat="1" applyFont="1" applyFill="1" applyBorder="1" applyAlignment="1" applyProtection="1">
      <alignment horizontal="center"/>
    </xf>
    <xf numFmtId="0" fontId="58" fillId="10" borderId="11" xfId="25" applyFont="1" applyFill="1" applyBorder="1" applyAlignment="1" applyProtection="1">
      <alignment horizontal="center"/>
    </xf>
    <xf numFmtId="0" fontId="58" fillId="10" borderId="14" xfId="25" applyFont="1" applyFill="1" applyBorder="1" applyAlignment="1" applyProtection="1">
      <alignment horizontal="center"/>
    </xf>
    <xf numFmtId="0" fontId="56" fillId="11" borderId="0" xfId="25" applyFont="1" applyFill="1" applyBorder="1" applyAlignment="1" applyProtection="1">
      <alignment horizontal="left"/>
    </xf>
    <xf numFmtId="0" fontId="56" fillId="11" borderId="14" xfId="25" applyFont="1" applyFill="1" applyBorder="1" applyAlignment="1" applyProtection="1">
      <alignment horizontal="left"/>
    </xf>
    <xf numFmtId="0" fontId="56" fillId="11" borderId="4" xfId="25" applyFont="1" applyFill="1" applyBorder="1" applyAlignment="1" applyProtection="1">
      <alignment horizontal="left"/>
    </xf>
    <xf numFmtId="172" fontId="0" fillId="10" borderId="10" xfId="35" applyFont="1" applyFill="1" applyBorder="1" applyAlignment="1" applyProtection="1">
      <protection locked="0"/>
    </xf>
    <xf numFmtId="0" fontId="56" fillId="11" borderId="0" xfId="25" applyFont="1" applyFill="1" applyBorder="1" applyProtection="1"/>
    <xf numFmtId="0" fontId="58" fillId="11" borderId="3" xfId="25" applyFont="1" applyFill="1" applyBorder="1" applyAlignment="1" applyProtection="1">
      <alignment wrapText="1"/>
    </xf>
    <xf numFmtId="0" fontId="56" fillId="0" borderId="15" xfId="25" applyFont="1" applyFill="1" applyBorder="1" applyAlignment="1" applyProtection="1"/>
    <xf numFmtId="0" fontId="56" fillId="0" borderId="3" xfId="25" applyFont="1" applyFill="1" applyBorder="1" applyAlignment="1" applyProtection="1">
      <alignment horizontal="center"/>
    </xf>
    <xf numFmtId="0" fontId="58" fillId="11" borderId="3" xfId="25" applyFont="1" applyFill="1" applyBorder="1" applyAlignment="1" applyProtection="1">
      <alignment horizontal="left" vertical="center" wrapText="1"/>
    </xf>
    <xf numFmtId="0" fontId="58" fillId="11" borderId="3" xfId="25" applyFont="1" applyFill="1" applyBorder="1" applyAlignment="1" applyProtection="1">
      <alignment horizontal="center" vertical="center" wrapText="1"/>
    </xf>
    <xf numFmtId="172" fontId="56" fillId="0" borderId="9" xfId="25" applyNumberFormat="1" applyFont="1" applyFill="1" applyBorder="1" applyAlignment="1" applyProtection="1">
      <alignment horizontal="center" vertical="center"/>
    </xf>
    <xf numFmtId="172" fontId="56" fillId="0" borderId="16" xfId="25" applyNumberFormat="1" applyFont="1" applyFill="1" applyBorder="1" applyAlignment="1" applyProtection="1">
      <alignment horizontal="center" vertical="center"/>
    </xf>
    <xf numFmtId="0" fontId="21" fillId="0" borderId="0" xfId="0" applyFont="1" applyFill="1" applyProtection="1"/>
    <xf numFmtId="0" fontId="24" fillId="0" borderId="0" xfId="0" applyFont="1" applyFill="1" applyProtection="1"/>
    <xf numFmtId="0" fontId="15" fillId="0" borderId="0" xfId="0" applyFont="1" applyFill="1" applyProtection="1"/>
    <xf numFmtId="0" fontId="15" fillId="0" borderId="0" xfId="0" applyFont="1" applyFill="1" applyAlignment="1" applyProtection="1">
      <alignment horizontal="justify" wrapText="1"/>
    </xf>
    <xf numFmtId="0" fontId="15" fillId="0" borderId="0" xfId="0" applyFont="1" applyFill="1" applyBorder="1" applyAlignment="1" applyProtection="1">
      <alignment horizontal="right" vertical="top" wrapText="1"/>
    </xf>
    <xf numFmtId="0" fontId="37" fillId="10" borderId="14" xfId="0" applyFont="1" applyFill="1" applyBorder="1" applyAlignment="1" applyProtection="1">
      <alignment horizontal="left" vertical="top"/>
    </xf>
    <xf numFmtId="174" fontId="37" fillId="10" borderId="14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justify" wrapText="1"/>
    </xf>
    <xf numFmtId="0" fontId="21" fillId="0" borderId="0" xfId="0" applyFont="1" applyFill="1" applyBorder="1" applyProtection="1"/>
    <xf numFmtId="0" fontId="15" fillId="0" borderId="13" xfId="0" applyFont="1" applyFill="1" applyBorder="1" applyAlignment="1" applyProtection="1">
      <alignment horizontal="justify" vertical="top" wrapText="1"/>
    </xf>
    <xf numFmtId="0" fontId="15" fillId="0" borderId="4" xfId="0" applyFont="1" applyFill="1" applyBorder="1" applyAlignment="1" applyProtection="1">
      <alignment horizontal="justify" vertical="top" wrapText="1"/>
    </xf>
    <xf numFmtId="0" fontId="15" fillId="0" borderId="11" xfId="0" applyFont="1" applyFill="1" applyBorder="1" applyAlignment="1" applyProtection="1">
      <alignment horizontal="justify" vertical="top" wrapText="1"/>
    </xf>
    <xf numFmtId="0" fontId="15" fillId="0" borderId="6" xfId="0" applyFont="1" applyFill="1" applyBorder="1" applyAlignment="1" applyProtection="1">
      <alignment horizontal="justify" vertical="top" wrapText="1"/>
    </xf>
    <xf numFmtId="0" fontId="15" fillId="0" borderId="8" xfId="0" applyFont="1" applyFill="1" applyBorder="1" applyAlignment="1" applyProtection="1">
      <alignment horizontal="justify" vertical="top" wrapText="1"/>
    </xf>
    <xf numFmtId="0" fontId="37" fillId="10" borderId="13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center" vertical="top" wrapText="1"/>
    </xf>
    <xf numFmtId="0" fontId="21" fillId="0" borderId="0" xfId="0" applyFont="1" applyFill="1" applyAlignment="1" applyProtection="1">
      <alignment vertical="top"/>
    </xf>
    <xf numFmtId="0" fontId="54" fillId="10" borderId="0" xfId="0" applyFont="1" applyFill="1" applyBorder="1" applyAlignment="1" applyProtection="1">
      <alignment horizontal="center" vertical="center" wrapText="1"/>
    </xf>
    <xf numFmtId="0" fontId="37" fillId="10" borderId="15" xfId="0" applyFont="1" applyFill="1" applyBorder="1" applyAlignment="1" applyProtection="1">
      <alignment horizontal="center" vertical="center" wrapText="1"/>
    </xf>
    <xf numFmtId="0" fontId="37" fillId="10" borderId="9" xfId="0" applyFont="1" applyFill="1" applyBorder="1" applyAlignment="1" applyProtection="1">
      <alignment horizontal="center" vertical="top" wrapText="1"/>
    </xf>
    <xf numFmtId="172" fontId="15" fillId="10" borderId="7" xfId="35" applyNumberFormat="1" applyFont="1" applyFill="1" applyBorder="1" applyAlignment="1" applyProtection="1">
      <alignment horizontal="right" vertical="top" wrapText="1"/>
      <protection locked="0"/>
    </xf>
    <xf numFmtId="172" fontId="15" fillId="10" borderId="6" xfId="35" applyNumberFormat="1" applyFont="1" applyFill="1" applyBorder="1" applyAlignment="1" applyProtection="1">
      <alignment horizontal="right" vertical="top" wrapText="1"/>
      <protection locked="0"/>
    </xf>
    <xf numFmtId="0" fontId="15" fillId="0" borderId="0" xfId="0" applyFont="1" applyFill="1" applyBorder="1" applyAlignment="1" applyProtection="1">
      <alignment vertical="top" wrapText="1"/>
    </xf>
    <xf numFmtId="172" fontId="15" fillId="0" borderId="16" xfId="35" applyFont="1" applyFill="1" applyBorder="1" applyAlignment="1" applyProtection="1">
      <alignment horizontal="right" vertical="top" wrapText="1"/>
    </xf>
    <xf numFmtId="0" fontId="15" fillId="0" borderId="5" xfId="0" applyFont="1" applyFill="1" applyBorder="1" applyAlignment="1" applyProtection="1">
      <alignment horizontal="justify" vertical="top" wrapText="1"/>
    </xf>
    <xf numFmtId="172" fontId="15" fillId="10" borderId="16" xfId="35" applyNumberFormat="1" applyFont="1" applyFill="1" applyBorder="1" applyAlignment="1" applyProtection="1">
      <alignment horizontal="right" vertical="top" wrapText="1"/>
      <protection locked="0"/>
    </xf>
    <xf numFmtId="172" fontId="15" fillId="10" borderId="12" xfId="35" applyNumberFormat="1" applyFont="1" applyFill="1" applyBorder="1" applyAlignment="1" applyProtection="1">
      <alignment horizontal="right" vertical="top" wrapText="1"/>
      <protection locked="0"/>
    </xf>
    <xf numFmtId="172" fontId="15" fillId="0" borderId="0" xfId="0" applyNumberFormat="1" applyFont="1" applyFill="1" applyBorder="1" applyAlignment="1" applyProtection="1">
      <alignment vertical="top" wrapText="1"/>
    </xf>
    <xf numFmtId="0" fontId="15" fillId="18" borderId="5" xfId="0" applyFont="1" applyFill="1" applyBorder="1" applyAlignment="1" applyProtection="1">
      <alignment horizontal="justify" vertical="top" wrapText="1"/>
    </xf>
    <xf numFmtId="10" fontId="15" fillId="18" borderId="16" xfId="29" applyNumberFormat="1" applyFont="1" applyFill="1" applyBorder="1" applyAlignment="1" applyProtection="1">
      <alignment horizontal="right" vertical="top" wrapText="1"/>
    </xf>
    <xf numFmtId="0" fontId="15" fillId="0" borderId="0" xfId="0" applyNumberFormat="1" applyFont="1" applyFill="1" applyBorder="1" applyAlignment="1" applyProtection="1">
      <alignment horizontal="right" vertical="top" wrapText="1"/>
    </xf>
    <xf numFmtId="0" fontId="21" fillId="0" borderId="0" xfId="0" applyNumberFormat="1" applyFont="1" applyFill="1" applyProtection="1"/>
    <xf numFmtId="0" fontId="15" fillId="0" borderId="0" xfId="0" applyNumberFormat="1" applyFont="1" applyFill="1" applyBorder="1" applyAlignment="1" applyProtection="1"/>
    <xf numFmtId="37" fontId="15" fillId="0" borderId="0" xfId="0" applyNumberFormat="1" applyFont="1" applyFill="1" applyAlignment="1" applyProtection="1"/>
    <xf numFmtId="0" fontId="37" fillId="0" borderId="0" xfId="0" applyFont="1" applyFill="1" applyAlignment="1" applyProtection="1"/>
    <xf numFmtId="0" fontId="15" fillId="0" borderId="0" xfId="0" applyFont="1" applyFill="1" applyAlignment="1" applyProtection="1">
      <alignment horizontal="center"/>
    </xf>
    <xf numFmtId="174" fontId="15" fillId="0" borderId="0" xfId="0" applyNumberFormat="1" applyFont="1" applyFill="1" applyAlignment="1" applyProtection="1">
      <alignment horizontal="right"/>
    </xf>
    <xf numFmtId="0" fontId="37" fillId="10" borderId="2" xfId="0" applyFont="1" applyFill="1" applyBorder="1" applyAlignment="1" applyProtection="1">
      <alignment horizontal="center" vertical="center"/>
    </xf>
    <xf numFmtId="0" fontId="37" fillId="10" borderId="12" xfId="0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5" fillId="0" borderId="4" xfId="0" applyFont="1" applyFill="1" applyBorder="1" applyAlignment="1" applyProtection="1">
      <alignment horizontal="left"/>
    </xf>
    <xf numFmtId="0" fontId="15" fillId="0" borderId="4" xfId="0" applyFont="1" applyFill="1" applyBorder="1" applyAlignment="1" applyProtection="1"/>
    <xf numFmtId="0" fontId="15" fillId="0" borderId="0" xfId="0" applyFont="1" applyFill="1" applyBorder="1" applyAlignment="1" applyProtection="1"/>
    <xf numFmtId="172" fontId="15" fillId="10" borderId="4" xfId="35" applyFont="1" applyFill="1" applyBorder="1" applyAlignment="1" applyProtection="1">
      <alignment horizontal="center"/>
      <protection locked="0"/>
    </xf>
    <xf numFmtId="172" fontId="15" fillId="10" borderId="7" xfId="35" applyFont="1" applyFill="1" applyBorder="1" applyAlignment="1" applyProtection="1">
      <alignment horizontal="center"/>
      <protection locked="0"/>
    </xf>
    <xf numFmtId="172" fontId="15" fillId="10" borderId="0" xfId="35" applyFont="1" applyFill="1" applyBorder="1" applyAlignment="1" applyProtection="1">
      <alignment horizontal="center"/>
      <protection locked="0"/>
    </xf>
    <xf numFmtId="0" fontId="15" fillId="0" borderId="5" xfId="0" applyFont="1" applyFill="1" applyBorder="1" applyAlignment="1" applyProtection="1"/>
    <xf numFmtId="0" fontId="37" fillId="1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/>
    <xf numFmtId="0" fontId="65" fillId="0" borderId="0" xfId="0" applyFont="1" applyFill="1" applyBorder="1" applyAlignment="1" applyProtection="1"/>
    <xf numFmtId="37" fontId="65" fillId="0" borderId="0" xfId="0" applyNumberFormat="1" applyFont="1" applyFill="1" applyBorder="1" applyAlignment="1" applyProtection="1"/>
    <xf numFmtId="37" fontId="15" fillId="0" borderId="0" xfId="0" applyNumberFormat="1" applyFont="1" applyFill="1" applyBorder="1" applyAlignment="1" applyProtection="1"/>
    <xf numFmtId="0" fontId="37" fillId="0" borderId="0" xfId="0" applyFont="1" applyFill="1" applyBorder="1" applyAlignment="1" applyProtection="1"/>
    <xf numFmtId="0" fontId="15" fillId="0" borderId="0" xfId="0" applyFont="1" applyFill="1" applyAlignment="1" applyProtection="1">
      <alignment horizontal="left"/>
    </xf>
    <xf numFmtId="0" fontId="37" fillId="10" borderId="11" xfId="0" applyFont="1" applyFill="1" applyBorder="1" applyAlignment="1" applyProtection="1">
      <alignment horizontal="center"/>
    </xf>
    <xf numFmtId="0" fontId="37" fillId="10" borderId="6" xfId="0" applyFont="1" applyFill="1" applyBorder="1" applyAlignment="1" applyProtection="1">
      <alignment horizontal="center"/>
    </xf>
    <xf numFmtId="0" fontId="37" fillId="10" borderId="8" xfId="0" applyFont="1" applyFill="1" applyBorder="1" applyAlignment="1" applyProtection="1">
      <alignment horizontal="center"/>
    </xf>
    <xf numFmtId="172" fontId="15" fillId="10" borderId="4" xfId="35" applyFont="1" applyFill="1" applyBorder="1" applyAlignment="1" applyProtection="1">
      <protection locked="0"/>
    </xf>
    <xf numFmtId="172" fontId="15" fillId="10" borderId="5" xfId="35" applyFont="1" applyFill="1" applyBorder="1" applyAlignment="1" applyProtection="1">
      <protection locked="0"/>
    </xf>
    <xf numFmtId="172" fontId="15" fillId="10" borderId="9" xfId="35" applyFont="1" applyFill="1" applyBorder="1" applyAlignment="1" applyProtection="1">
      <protection locked="0"/>
    </xf>
    <xf numFmtId="0" fontId="37" fillId="10" borderId="10" xfId="0" applyFont="1" applyFill="1" applyBorder="1" applyAlignment="1" applyProtection="1">
      <alignment horizontal="center"/>
    </xf>
    <xf numFmtId="0" fontId="37" fillId="10" borderId="9" xfId="0" applyFont="1" applyFill="1" applyBorder="1" applyAlignment="1" applyProtection="1">
      <alignment horizontal="center"/>
    </xf>
    <xf numFmtId="172" fontId="15" fillId="0" borderId="4" xfId="35" applyFont="1" applyFill="1" applyBorder="1" applyAlignment="1" applyProtection="1"/>
    <xf numFmtId="172" fontId="15" fillId="10" borderId="6" xfId="35" applyFont="1" applyFill="1" applyBorder="1" applyAlignment="1" applyProtection="1">
      <protection locked="0"/>
    </xf>
    <xf numFmtId="172" fontId="15" fillId="10" borderId="7" xfId="35" applyNumberFormat="1" applyFont="1" applyFill="1" applyBorder="1" applyAlignment="1" applyProtection="1">
      <protection locked="0"/>
    </xf>
    <xf numFmtId="172" fontId="15" fillId="10" borderId="6" xfId="35" applyNumberFormat="1" applyFont="1" applyFill="1" applyBorder="1" applyAlignment="1" applyProtection="1">
      <protection locked="0"/>
    </xf>
    <xf numFmtId="0" fontId="15" fillId="0" borderId="2" xfId="0" applyFont="1" applyFill="1" applyBorder="1" applyAlignment="1" applyProtection="1"/>
    <xf numFmtId="172" fontId="15" fillId="0" borderId="2" xfId="35" applyFont="1" applyFill="1" applyBorder="1" applyAlignment="1" applyProtection="1"/>
    <xf numFmtId="0" fontId="37" fillId="10" borderId="13" xfId="0" applyFont="1" applyFill="1" applyBorder="1" applyAlignment="1" applyProtection="1">
      <alignment horizontal="center"/>
    </xf>
    <xf numFmtId="0" fontId="37" fillId="10" borderId="4" xfId="0" applyFont="1" applyFill="1" applyBorder="1" applyAlignment="1" applyProtection="1">
      <alignment horizontal="center"/>
    </xf>
    <xf numFmtId="0" fontId="37" fillId="10" borderId="5" xfId="0" applyFont="1" applyFill="1" applyBorder="1" applyAlignment="1" applyProtection="1">
      <alignment horizontal="center"/>
    </xf>
    <xf numFmtId="9" fontId="15" fillId="0" borderId="6" xfId="0" applyNumberFormat="1" applyFont="1" applyFill="1" applyBorder="1" applyAlignment="1" applyProtection="1">
      <alignment horizontal="center"/>
    </xf>
    <xf numFmtId="172" fontId="15" fillId="10" borderId="8" xfId="35" applyFont="1" applyFill="1" applyBorder="1" applyAlignment="1" applyProtection="1">
      <protection locked="0"/>
    </xf>
    <xf numFmtId="9" fontId="15" fillId="0" borderId="8" xfId="0" applyNumberFormat="1" applyFont="1" applyFill="1" applyBorder="1" applyAlignment="1" applyProtection="1">
      <alignment horizontal="center"/>
    </xf>
    <xf numFmtId="0" fontId="37" fillId="10" borderId="13" xfId="0" applyFont="1" applyFill="1" applyBorder="1" applyAlignment="1" applyProtection="1">
      <alignment horizontal="center" vertical="center"/>
    </xf>
    <xf numFmtId="0" fontId="15" fillId="0" borderId="13" xfId="0" applyFont="1" applyFill="1" applyBorder="1" applyAlignment="1" applyProtection="1"/>
    <xf numFmtId="0" fontId="66" fillId="10" borderId="2" xfId="0" applyFont="1" applyFill="1" applyBorder="1" applyAlignment="1" applyProtection="1">
      <alignment horizontal="center" vertical="center"/>
    </xf>
    <xf numFmtId="37" fontId="37" fillId="10" borderId="12" xfId="0" applyNumberFormat="1" applyFont="1" applyFill="1" applyBorder="1" applyAlignment="1" applyProtection="1">
      <alignment horizontal="center" vertical="center"/>
    </xf>
    <xf numFmtId="172" fontId="15" fillId="10" borderId="2" xfId="35" applyFont="1" applyFill="1" applyBorder="1" applyAlignment="1" applyProtection="1">
      <protection locked="0"/>
    </xf>
    <xf numFmtId="10" fontId="15" fillId="10" borderId="12" xfId="29" applyNumberFormat="1" applyFont="1" applyFill="1" applyBorder="1" applyAlignment="1" applyProtection="1">
      <protection locked="0"/>
    </xf>
    <xf numFmtId="9" fontId="15" fillId="0" borderId="3" xfId="0" applyNumberFormat="1" applyFont="1" applyFill="1" applyBorder="1" applyAlignment="1" applyProtection="1"/>
    <xf numFmtId="0" fontId="37" fillId="10" borderId="0" xfId="0" applyFont="1" applyFill="1" applyAlignment="1" applyProtection="1">
      <alignment horizontal="center" vertical="center"/>
    </xf>
    <xf numFmtId="0" fontId="15" fillId="0" borderId="2" xfId="0" applyFont="1" applyFill="1" applyBorder="1" applyProtection="1"/>
    <xf numFmtId="0" fontId="23" fillId="0" borderId="0" xfId="0" applyFont="1" applyBorder="1" applyAlignment="1" applyProtection="1">
      <alignment vertical="center" wrapText="1"/>
    </xf>
    <xf numFmtId="0" fontId="67" fillId="23" borderId="0" xfId="25" applyFill="1" applyBorder="1" applyAlignment="1" applyProtection="1">
      <alignment vertical="center"/>
      <protection locked="0"/>
    </xf>
    <xf numFmtId="0" fontId="67" fillId="0" borderId="0" xfId="25" applyBorder="1" applyAlignment="1" applyProtection="1">
      <alignment vertical="center"/>
      <protection locked="0"/>
    </xf>
    <xf numFmtId="14" fontId="67" fillId="23" borderId="0" xfId="25" applyNumberFormat="1" applyFill="1" applyBorder="1" applyAlignment="1" applyProtection="1">
      <alignment vertical="center"/>
      <protection locked="0"/>
    </xf>
    <xf numFmtId="0" fontId="67" fillId="0" borderId="15" xfId="25" applyBorder="1" applyAlignment="1" applyProtection="1">
      <alignment vertical="center"/>
      <protection locked="0"/>
    </xf>
    <xf numFmtId="14" fontId="67" fillId="23" borderId="0" xfId="25" applyNumberFormat="1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left"/>
    </xf>
    <xf numFmtId="0" fontId="12" fillId="10" borderId="0" xfId="25" applyNumberFormat="1" applyFont="1" applyFill="1" applyBorder="1" applyAlignment="1" applyProtection="1">
      <alignment horizontal="center" vertical="center"/>
      <protection locked="0"/>
    </xf>
    <xf numFmtId="0" fontId="17" fillId="0" borderId="0" xfId="25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left"/>
    </xf>
    <xf numFmtId="49" fontId="23" fillId="0" borderId="0" xfId="0" applyNumberFormat="1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left"/>
    </xf>
    <xf numFmtId="0" fontId="26" fillId="10" borderId="2" xfId="0" applyFont="1" applyFill="1" applyBorder="1" applyAlignment="1" applyProtection="1">
      <alignment horizontal="center" vertical="center"/>
    </xf>
    <xf numFmtId="49" fontId="25" fillId="10" borderId="12" xfId="0" applyNumberFormat="1" applyFont="1" applyFill="1" applyBorder="1" applyAlignment="1" applyProtection="1">
      <alignment horizontal="center" vertical="center" wrapText="1"/>
    </xf>
    <xf numFmtId="49" fontId="25" fillId="10" borderId="11" xfId="0" applyNumberFormat="1" applyFont="1" applyFill="1" applyBorder="1" applyAlignment="1" applyProtection="1">
      <alignment horizontal="center" vertical="center" wrapText="1"/>
    </xf>
    <xf numFmtId="0" fontId="25" fillId="10" borderId="12" xfId="0" applyFont="1" applyFill="1" applyBorder="1" applyAlignment="1" applyProtection="1">
      <alignment horizontal="center"/>
    </xf>
    <xf numFmtId="49" fontId="25" fillId="10" borderId="11" xfId="0" applyNumberFormat="1" applyFont="1" applyFill="1" applyBorder="1" applyAlignment="1" applyProtection="1">
      <alignment horizontal="center" vertical="center"/>
    </xf>
    <xf numFmtId="49" fontId="25" fillId="10" borderId="6" xfId="0" applyNumberFormat="1" applyFont="1" applyFill="1" applyBorder="1" applyAlignment="1" applyProtection="1">
      <alignment horizontal="center"/>
    </xf>
    <xf numFmtId="49" fontId="25" fillId="10" borderId="11" xfId="0" applyNumberFormat="1" applyFont="1" applyFill="1" applyBorder="1" applyAlignment="1" applyProtection="1">
      <alignment horizontal="center"/>
    </xf>
    <xf numFmtId="49" fontId="25" fillId="10" borderId="8" xfId="0" applyNumberFormat="1" applyFont="1" applyFill="1" applyBorder="1" applyAlignment="1" applyProtection="1">
      <alignment horizontal="center"/>
    </xf>
    <xf numFmtId="172" fontId="23" fillId="10" borderId="11" xfId="35" applyFont="1" applyFill="1" applyBorder="1" applyAlignment="1" applyProtection="1">
      <alignment horizontal="center"/>
    </xf>
    <xf numFmtId="172" fontId="23" fillId="7" borderId="6" xfId="35" applyFont="1" applyFill="1" applyBorder="1" applyAlignment="1" applyProtection="1">
      <alignment horizontal="center"/>
    </xf>
    <xf numFmtId="172" fontId="23" fillId="8" borderId="6" xfId="35" applyFont="1" applyFill="1" applyBorder="1" applyAlignment="1" applyProtection="1">
      <alignment horizontal="center"/>
    </xf>
    <xf numFmtId="172" fontId="23" fillId="10" borderId="6" xfId="35" applyFont="1" applyFill="1" applyBorder="1" applyAlignment="1" applyProtection="1">
      <alignment horizontal="center"/>
      <protection locked="0"/>
    </xf>
    <xf numFmtId="172" fontId="23" fillId="10" borderId="6" xfId="35" applyFont="1" applyFill="1" applyBorder="1" applyAlignment="1" applyProtection="1">
      <alignment horizontal="center" vertical="center"/>
      <protection locked="0"/>
    </xf>
    <xf numFmtId="172" fontId="23" fillId="12" borderId="6" xfId="35" applyFont="1" applyFill="1" applyBorder="1" applyAlignment="1" applyProtection="1">
      <alignment horizontal="center"/>
      <protection locked="0"/>
    </xf>
    <xf numFmtId="172" fontId="23" fillId="10" borderId="7" xfId="35" applyFont="1" applyFill="1" applyBorder="1" applyAlignment="1" applyProtection="1">
      <alignment horizontal="center" vertical="center"/>
      <protection locked="0"/>
    </xf>
    <xf numFmtId="172" fontId="23" fillId="10" borderId="8" xfId="35" applyFont="1" applyFill="1" applyBorder="1" applyAlignment="1" applyProtection="1">
      <alignment horizontal="center"/>
    </xf>
    <xf numFmtId="172" fontId="23" fillId="0" borderId="12" xfId="35" applyFont="1" applyFill="1" applyBorder="1" applyAlignment="1" applyProtection="1">
      <alignment horizontal="center"/>
    </xf>
    <xf numFmtId="172" fontId="23" fillId="10" borderId="6" xfId="35" applyFont="1" applyFill="1" applyBorder="1" applyAlignment="1" applyProtection="1">
      <alignment horizontal="center"/>
    </xf>
    <xf numFmtId="172" fontId="23" fillId="14" borderId="12" xfId="35" applyFont="1" applyFill="1" applyBorder="1" applyAlignment="1" applyProtection="1">
      <alignment horizontal="center"/>
    </xf>
    <xf numFmtId="172" fontId="23" fillId="0" borderId="12" xfId="35" applyFont="1" applyFill="1" applyBorder="1" applyAlignment="1" applyProtection="1">
      <alignment horizontal="center"/>
      <protection locked="0"/>
    </xf>
    <xf numFmtId="172" fontId="23" fillId="10" borderId="12" xfId="35" applyFont="1" applyFill="1" applyBorder="1" applyAlignment="1" applyProtection="1">
      <alignment horizontal="center"/>
    </xf>
    <xf numFmtId="172" fontId="23" fillId="10" borderId="12" xfId="35" applyFont="1" applyFill="1" applyBorder="1" applyAlignment="1" applyProtection="1">
      <alignment horizontal="center"/>
      <protection locked="0"/>
    </xf>
    <xf numFmtId="172" fontId="23" fillId="10" borderId="12" xfId="35" applyFont="1" applyFill="1" applyBorder="1" applyAlignment="1" applyProtection="1">
      <alignment horizontal="center" vertical="center"/>
      <protection locked="0"/>
    </xf>
    <xf numFmtId="0" fontId="25" fillId="10" borderId="11" xfId="0" applyNumberFormat="1" applyFont="1" applyFill="1" applyBorder="1" applyAlignment="1" applyProtection="1">
      <alignment horizontal="center" vertical="center" wrapText="1"/>
    </xf>
    <xf numFmtId="0" fontId="25" fillId="10" borderId="12" xfId="0" applyNumberFormat="1" applyFont="1" applyFill="1" applyBorder="1" applyAlignment="1" applyProtection="1">
      <alignment horizontal="center"/>
    </xf>
    <xf numFmtId="0" fontId="25" fillId="10" borderId="11" xfId="0" applyNumberFormat="1" applyFont="1" applyFill="1" applyBorder="1" applyAlignment="1" applyProtection="1">
      <alignment horizontal="center" vertical="center"/>
    </xf>
    <xf numFmtId="0" fontId="25" fillId="10" borderId="11" xfId="25" applyNumberFormat="1" applyFont="1" applyFill="1" applyBorder="1" applyAlignment="1" applyProtection="1">
      <alignment horizontal="center" vertical="center" wrapText="1"/>
    </xf>
    <xf numFmtId="0" fontId="25" fillId="10" borderId="12" xfId="0" applyNumberFormat="1" applyFont="1" applyFill="1" applyBorder="1" applyAlignment="1" applyProtection="1">
      <alignment horizontal="center" vertical="center" wrapText="1"/>
    </xf>
    <xf numFmtId="0" fontId="25" fillId="10" borderId="11" xfId="0" applyNumberFormat="1" applyFont="1" applyFill="1" applyBorder="1" applyAlignment="1" applyProtection="1">
      <alignment horizontal="center" wrapText="1"/>
    </xf>
    <xf numFmtId="0" fontId="25" fillId="10" borderId="8" xfId="25" applyNumberFormat="1" applyFont="1" applyFill="1" applyBorder="1" applyAlignment="1" applyProtection="1">
      <alignment horizontal="center" vertical="center" wrapText="1"/>
    </xf>
    <xf numFmtId="172" fontId="25" fillId="10" borderId="6" xfId="35" applyFont="1" applyFill="1" applyBorder="1" applyAlignment="1" applyProtection="1">
      <alignment horizontal="center"/>
      <protection locked="0"/>
    </xf>
    <xf numFmtId="0" fontId="15" fillId="0" borderId="14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</xf>
    <xf numFmtId="0" fontId="25" fillId="10" borderId="12" xfId="0" applyFont="1" applyFill="1" applyBorder="1" applyAlignment="1" applyProtection="1">
      <alignment horizontal="center" wrapText="1"/>
    </xf>
    <xf numFmtId="172" fontId="30" fillId="12" borderId="6" xfId="35" applyFont="1" applyFill="1" applyBorder="1" applyAlignment="1" applyProtection="1">
      <alignment horizontal="center"/>
      <protection locked="0"/>
    </xf>
    <xf numFmtId="0" fontId="25" fillId="10" borderId="2" xfId="0" applyNumberFormat="1" applyFont="1" applyFill="1" applyBorder="1" applyAlignment="1" applyProtection="1">
      <alignment horizontal="center" vertical="center"/>
    </xf>
    <xf numFmtId="172" fontId="23" fillId="10" borderId="8" xfId="35" applyFont="1" applyFill="1" applyBorder="1" applyAlignment="1" applyProtection="1">
      <alignment horizontal="center"/>
      <protection locked="0"/>
    </xf>
    <xf numFmtId="172" fontId="23" fillId="7" borderId="11" xfId="35" applyFont="1" applyFill="1" applyBorder="1" applyAlignment="1" applyProtection="1">
      <alignment horizontal="center"/>
    </xf>
    <xf numFmtId="0" fontId="25" fillId="10" borderId="12" xfId="0" applyFont="1" applyFill="1" applyBorder="1" applyAlignment="1" applyProtection="1">
      <alignment horizontal="center" vertical="center"/>
    </xf>
    <xf numFmtId="49" fontId="25" fillId="0" borderId="0" xfId="0" applyNumberFormat="1" applyFont="1" applyFill="1" applyBorder="1" applyAlignment="1" applyProtection="1">
      <alignment horizontal="center"/>
    </xf>
    <xf numFmtId="0" fontId="23" fillId="0" borderId="0" xfId="25" applyNumberFormat="1" applyFont="1" applyFill="1" applyBorder="1" applyAlignment="1" applyProtection="1">
      <alignment horizontal="center" wrapText="1"/>
    </xf>
    <xf numFmtId="0" fontId="26" fillId="10" borderId="2" xfId="0" applyFont="1" applyFill="1" applyBorder="1" applyAlignment="1" applyProtection="1">
      <alignment horizontal="center" vertical="center" wrapText="1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25" applyNumberFormat="1" applyFont="1" applyFill="1" applyBorder="1" applyAlignment="1" applyProtection="1">
      <alignment horizontal="center" wrapText="1"/>
    </xf>
    <xf numFmtId="0" fontId="25" fillId="10" borderId="2" xfId="0" applyFont="1" applyFill="1" applyBorder="1" applyAlignment="1" applyProtection="1">
      <alignment horizontal="center" vertical="center"/>
    </xf>
    <xf numFmtId="37" fontId="25" fillId="10" borderId="12" xfId="0" applyNumberFormat="1" applyFont="1" applyFill="1" applyBorder="1" applyAlignment="1" applyProtection="1">
      <alignment horizontal="center" vertical="center"/>
    </xf>
    <xf numFmtId="49" fontId="33" fillId="10" borderId="12" xfId="0" applyNumberFormat="1" applyFont="1" applyFill="1" applyBorder="1" applyAlignment="1" applyProtection="1">
      <alignment horizontal="center" vertical="center" wrapText="1"/>
    </xf>
    <xf numFmtId="0" fontId="33" fillId="10" borderId="10" xfId="0" applyFont="1" applyFill="1" applyBorder="1" applyAlignment="1" applyProtection="1">
      <alignment horizontal="center" vertical="center" wrapText="1"/>
    </xf>
    <xf numFmtId="49" fontId="25" fillId="0" borderId="0" xfId="0" applyNumberFormat="1" applyFont="1" applyFill="1" applyBorder="1" applyAlignment="1" applyProtection="1">
      <alignment horizontal="left"/>
    </xf>
    <xf numFmtId="0" fontId="25" fillId="10" borderId="16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 wrapText="1"/>
    </xf>
    <xf numFmtId="0" fontId="25" fillId="10" borderId="8" xfId="0" applyNumberFormat="1" applyFont="1" applyFill="1" applyBorder="1" applyAlignment="1" applyProtection="1">
      <alignment horizontal="center" vertical="center" wrapText="1"/>
    </xf>
    <xf numFmtId="0" fontId="25" fillId="10" borderId="8" xfId="0" applyFont="1" applyFill="1" applyBorder="1" applyAlignment="1" applyProtection="1">
      <alignment horizontal="center" vertical="center" wrapText="1"/>
    </xf>
    <xf numFmtId="172" fontId="23" fillId="10" borderId="6" xfId="35" applyFont="1" applyFill="1" applyBorder="1" applyAlignment="1" applyProtection="1">
      <alignment horizontal="center" wrapText="1"/>
    </xf>
    <xf numFmtId="172" fontId="23" fillId="7" borderId="6" xfId="35" applyFont="1" applyFill="1" applyBorder="1" applyAlignment="1" applyProtection="1">
      <alignment horizontal="center" wrapText="1"/>
    </xf>
    <xf numFmtId="172" fontId="23" fillId="8" borderId="6" xfId="35" applyFont="1" applyFill="1" applyBorder="1" applyAlignment="1" applyProtection="1">
      <alignment horizontal="center" wrapText="1"/>
    </xf>
    <xf numFmtId="172" fontId="23" fillId="10" borderId="6" xfId="35" applyFont="1" applyFill="1" applyBorder="1" applyAlignment="1" applyProtection="1">
      <alignment horizontal="center" wrapText="1"/>
      <protection locked="0"/>
    </xf>
    <xf numFmtId="172" fontId="25" fillId="10" borderId="12" xfId="35" applyFont="1" applyFill="1" applyBorder="1" applyAlignment="1" applyProtection="1">
      <alignment horizontal="center"/>
    </xf>
    <xf numFmtId="172" fontId="23" fillId="10" borderId="12" xfId="35" applyFont="1" applyFill="1" applyBorder="1" applyAlignment="1" applyProtection="1">
      <alignment horizontal="center" wrapText="1"/>
    </xf>
    <xf numFmtId="37" fontId="26" fillId="10" borderId="2" xfId="0" applyNumberFormat="1" applyFont="1" applyFill="1" applyBorder="1" applyAlignment="1" applyProtection="1">
      <alignment horizontal="center" vertical="center"/>
    </xf>
    <xf numFmtId="37" fontId="25" fillId="10" borderId="12" xfId="0" applyNumberFormat="1" applyFont="1" applyFill="1" applyBorder="1" applyAlignment="1" applyProtection="1">
      <alignment horizontal="center" vertical="center" wrapText="1"/>
    </xf>
    <xf numFmtId="172" fontId="23" fillId="7" borderId="6" xfId="35" applyFont="1" applyFill="1" applyBorder="1" applyAlignment="1" applyProtection="1">
      <alignment horizontal="center" vertical="center"/>
    </xf>
    <xf numFmtId="172" fontId="23" fillId="8" borderId="6" xfId="35" applyFont="1" applyFill="1" applyBorder="1" applyAlignment="1" applyProtection="1">
      <alignment horizontal="center" vertical="center"/>
    </xf>
    <xf numFmtId="172" fontId="23" fillId="10" borderId="12" xfId="35" applyFont="1" applyFill="1" applyBorder="1" applyAlignment="1" applyProtection="1">
      <alignment horizontal="center" vertical="center"/>
    </xf>
    <xf numFmtId="172" fontId="23" fillId="10" borderId="12" xfId="35" applyFont="1" applyFill="1" applyBorder="1" applyAlignment="1" applyProtection="1">
      <alignment horizontal="center" vertical="center" wrapText="1"/>
    </xf>
    <xf numFmtId="172" fontId="23" fillId="10" borderId="12" xfId="35" applyFont="1" applyFill="1" applyBorder="1" applyAlignment="1" applyProtection="1">
      <alignment horizontal="center" vertical="top" wrapText="1"/>
      <protection locked="0"/>
    </xf>
    <xf numFmtId="172" fontId="23" fillId="10" borderId="11" xfId="35" applyNumberFormat="1" applyFont="1" applyFill="1" applyBorder="1" applyAlignment="1" applyProtection="1">
      <alignment horizontal="center" vertical="top" wrapText="1"/>
      <protection locked="0"/>
    </xf>
    <xf numFmtId="172" fontId="23" fillId="10" borderId="6" xfId="35" applyNumberFormat="1" applyFont="1" applyFill="1" applyBorder="1" applyAlignment="1" applyProtection="1">
      <alignment horizontal="center" vertical="top" wrapText="1"/>
      <protection locked="0"/>
    </xf>
    <xf numFmtId="172" fontId="23" fillId="10" borderId="8" xfId="35" applyNumberFormat="1" applyFont="1" applyFill="1" applyBorder="1" applyAlignment="1" applyProtection="1">
      <alignment horizontal="center" vertical="top" wrapText="1"/>
      <protection locked="0"/>
    </xf>
    <xf numFmtId="0" fontId="26" fillId="10" borderId="3" xfId="0" applyFont="1" applyFill="1" applyBorder="1" applyAlignment="1" applyProtection="1">
      <alignment horizontal="center" vertical="center" wrapText="1"/>
    </xf>
    <xf numFmtId="0" fontId="25" fillId="10" borderId="11" xfId="0" applyFont="1" applyFill="1" applyBorder="1" applyAlignment="1" applyProtection="1">
      <alignment horizontal="center" wrapText="1"/>
    </xf>
    <xf numFmtId="172" fontId="23" fillId="10" borderId="11" xfId="35" applyFont="1" applyFill="1" applyBorder="1" applyAlignment="1" applyProtection="1">
      <alignment horizontal="center" wrapText="1"/>
      <protection locked="0"/>
    </xf>
    <xf numFmtId="172" fontId="23" fillId="10" borderId="11" xfId="35" applyFont="1" applyFill="1" applyBorder="1" applyAlignment="1" applyProtection="1">
      <alignment horizontal="center" vertical="top" wrapText="1"/>
      <protection locked="0"/>
    </xf>
    <xf numFmtId="172" fontId="23" fillId="10" borderId="6" xfId="35" applyFont="1" applyFill="1" applyBorder="1" applyAlignment="1" applyProtection="1">
      <alignment horizontal="center" vertical="top" wrapText="1"/>
      <protection locked="0"/>
    </xf>
    <xf numFmtId="172" fontId="23" fillId="10" borderId="8" xfId="35" applyFont="1" applyFill="1" applyBorder="1" applyAlignment="1" applyProtection="1">
      <alignment horizontal="center" wrapText="1"/>
      <protection locked="0"/>
    </xf>
    <xf numFmtId="172" fontId="23" fillId="10" borderId="8" xfId="35" applyFont="1" applyFill="1" applyBorder="1" applyAlignment="1" applyProtection="1">
      <alignment horizontal="center" vertical="top" wrapText="1"/>
      <protection locked="0"/>
    </xf>
    <xf numFmtId="0" fontId="24" fillId="0" borderId="12" xfId="0" applyNumberFormat="1" applyFont="1" applyFill="1" applyBorder="1" applyAlignment="1" applyProtection="1">
      <alignment horizontal="center" vertical="top"/>
    </xf>
    <xf numFmtId="0" fontId="26" fillId="10" borderId="5" xfId="0" applyFont="1" applyFill="1" applyBorder="1" applyAlignment="1" applyProtection="1">
      <alignment horizontal="center" vertical="center"/>
    </xf>
    <xf numFmtId="0" fontId="25" fillId="10" borderId="9" xfId="0" applyFont="1" applyFill="1" applyBorder="1" applyAlignment="1" applyProtection="1">
      <alignment horizontal="center" vertical="center"/>
    </xf>
    <xf numFmtId="0" fontId="25" fillId="10" borderId="8" xfId="0" applyFont="1" applyFill="1" applyBorder="1" applyAlignment="1" applyProtection="1">
      <alignment horizontal="center" vertical="center"/>
    </xf>
    <xf numFmtId="172" fontId="23" fillId="0" borderId="6" xfId="35" applyFont="1" applyFill="1" applyBorder="1" applyAlignment="1" applyProtection="1">
      <alignment horizontal="center" wrapText="1"/>
    </xf>
    <xf numFmtId="172" fontId="23" fillId="8" borderId="6" xfId="35" applyFont="1" applyFill="1" applyBorder="1" applyAlignment="1" applyProtection="1">
      <alignment horizontal="center" wrapText="1"/>
      <protection locked="0"/>
    </xf>
    <xf numFmtId="172" fontId="23" fillId="0" borderId="12" xfId="35" applyFont="1" applyFill="1" applyBorder="1" applyAlignment="1" applyProtection="1">
      <alignment horizontal="center" vertical="center" wrapText="1"/>
    </xf>
    <xf numFmtId="37" fontId="26" fillId="10" borderId="3" xfId="0" applyNumberFormat="1" applyFont="1" applyFill="1" applyBorder="1" applyAlignment="1" applyProtection="1">
      <alignment horizontal="center" vertical="center"/>
    </xf>
    <xf numFmtId="37" fontId="25" fillId="10" borderId="2" xfId="0" applyNumberFormat="1" applyFont="1" applyFill="1" applyBorder="1" applyAlignment="1" applyProtection="1">
      <alignment horizontal="center" vertical="center" wrapText="1"/>
    </xf>
    <xf numFmtId="172" fontId="23" fillId="0" borderId="11" xfId="35" applyFont="1" applyFill="1" applyBorder="1" applyAlignment="1" applyProtection="1">
      <alignment horizontal="center"/>
    </xf>
    <xf numFmtId="172" fontId="23" fillId="0" borderId="6" xfId="35" applyFont="1" applyFill="1" applyBorder="1" applyAlignment="1" applyProtection="1">
      <alignment horizontal="center"/>
    </xf>
    <xf numFmtId="172" fontId="23" fillId="10" borderId="8" xfId="35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23" fillId="0" borderId="0" xfId="25" applyFont="1" applyFill="1" applyBorder="1" applyAlignment="1">
      <alignment horizontal="left" wrapText="1"/>
    </xf>
    <xf numFmtId="0" fontId="23" fillId="0" borderId="0" xfId="25" applyFont="1" applyFill="1" applyBorder="1" applyAlignment="1">
      <alignment horizontal="left"/>
    </xf>
    <xf numFmtId="172" fontId="23" fillId="10" borderId="11" xfId="35" applyNumberFormat="1" applyFont="1" applyFill="1" applyBorder="1" applyAlignment="1" applyProtection="1">
      <alignment horizontal="center"/>
      <protection locked="0"/>
    </xf>
    <xf numFmtId="0" fontId="23" fillId="10" borderId="3" xfId="0" applyFont="1" applyFill="1" applyBorder="1" applyAlignment="1" applyProtection="1">
      <alignment horizontal="center" vertical="center" wrapText="1"/>
    </xf>
    <xf numFmtId="0" fontId="38" fillId="10" borderId="11" xfId="0" applyFont="1" applyFill="1" applyBorder="1" applyAlignment="1" applyProtection="1">
      <alignment horizontal="center" wrapText="1"/>
      <protection locked="0"/>
    </xf>
    <xf numFmtId="49" fontId="23" fillId="10" borderId="13" xfId="0" applyNumberFormat="1" applyFont="1" applyFill="1" applyBorder="1" applyAlignment="1" applyProtection="1">
      <alignment horizontal="center" wrapText="1"/>
      <protection locked="0"/>
    </xf>
    <xf numFmtId="49" fontId="23" fillId="10" borderId="11" xfId="0" applyNumberFormat="1" applyFont="1" applyFill="1" applyBorder="1" applyAlignment="1" applyProtection="1">
      <alignment horizontal="center" wrapText="1"/>
      <protection locked="0"/>
    </xf>
    <xf numFmtId="0" fontId="23" fillId="10" borderId="8" xfId="0" applyFont="1" applyFill="1" applyBorder="1" applyAlignment="1" applyProtection="1">
      <alignment horizontal="center" vertical="center" wrapText="1"/>
    </xf>
    <xf numFmtId="49" fontId="23" fillId="10" borderId="5" xfId="0" applyNumberFormat="1" applyFont="1" applyFill="1" applyBorder="1" applyAlignment="1" applyProtection="1">
      <alignment horizontal="center" vertical="center" wrapText="1"/>
    </xf>
    <xf numFmtId="49" fontId="23" fillId="10" borderId="8" xfId="0" applyNumberFormat="1" applyFont="1" applyFill="1" applyBorder="1" applyAlignment="1" applyProtection="1">
      <alignment horizontal="center" vertical="center" wrapText="1"/>
    </xf>
    <xf numFmtId="172" fontId="23" fillId="0" borderId="12" xfId="0" applyNumberFormat="1" applyFont="1" applyFill="1" applyBorder="1" applyAlignment="1" applyProtection="1">
      <alignment horizontal="center"/>
    </xf>
    <xf numFmtId="0" fontId="26" fillId="10" borderId="3" xfId="0" applyFont="1" applyFill="1" applyBorder="1" applyAlignment="1" applyProtection="1">
      <alignment horizontal="center" vertical="center"/>
    </xf>
    <xf numFmtId="0" fontId="23" fillId="10" borderId="12" xfId="0" applyFont="1" applyFill="1" applyBorder="1" applyAlignment="1" applyProtection="1">
      <alignment horizontal="center" vertical="center" wrapText="1"/>
    </xf>
    <xf numFmtId="0" fontId="23" fillId="10" borderId="12" xfId="0" applyNumberFormat="1" applyFont="1" applyFill="1" applyBorder="1" applyAlignment="1" applyProtection="1">
      <alignment horizontal="center"/>
      <protection locked="0"/>
    </xf>
    <xf numFmtId="0" fontId="15" fillId="10" borderId="14" xfId="0" applyFont="1" applyFill="1" applyBorder="1" applyAlignment="1" applyProtection="1">
      <alignment horizontal="left" vertical="center" wrapText="1"/>
      <protection locked="0"/>
    </xf>
    <xf numFmtId="0" fontId="23" fillId="0" borderId="3" xfId="0" applyNumberFormat="1" applyFont="1" applyFill="1" applyBorder="1" applyAlignment="1" applyProtection="1">
      <alignment horizontal="center"/>
    </xf>
    <xf numFmtId="0" fontId="23" fillId="10" borderId="3" xfId="0" applyFont="1" applyFill="1" applyBorder="1" applyAlignment="1" applyProtection="1">
      <alignment horizontal="center" vertical="center"/>
    </xf>
    <xf numFmtId="0" fontId="39" fillId="17" borderId="12" xfId="0" applyFont="1" applyFill="1" applyBorder="1" applyAlignment="1">
      <alignment horizontal="center" vertical="center"/>
    </xf>
    <xf numFmtId="0" fontId="23" fillId="17" borderId="12" xfId="0" applyFont="1" applyFill="1" applyBorder="1" applyAlignment="1">
      <alignment horizontal="center" vertical="center" wrapText="1"/>
    </xf>
    <xf numFmtId="0" fontId="23" fillId="17" borderId="12" xfId="0" applyFont="1" applyFill="1" applyBorder="1" applyAlignment="1">
      <alignment horizontal="center" vertical="center"/>
    </xf>
    <xf numFmtId="0" fontId="23" fillId="17" borderId="23" xfId="0" applyFont="1" applyFill="1" applyBorder="1" applyAlignment="1">
      <alignment horizontal="center" vertical="center" wrapText="1"/>
    </xf>
    <xf numFmtId="0" fontId="23" fillId="17" borderId="26" xfId="0" applyFont="1" applyFill="1" applyBorder="1" applyAlignment="1">
      <alignment horizontal="center" vertical="center" wrapText="1"/>
    </xf>
    <xf numFmtId="175" fontId="23" fillId="16" borderId="11" xfId="0" applyNumberFormat="1" applyFont="1" applyFill="1" applyBorder="1" applyAlignment="1">
      <alignment horizontal="right" vertical="center"/>
    </xf>
    <xf numFmtId="175" fontId="23" fillId="12" borderId="21" xfId="0" applyNumberFormat="1" applyFont="1" applyFill="1" applyBorder="1" applyAlignment="1">
      <alignment horizontal="right" vertical="center"/>
    </xf>
    <xf numFmtId="40" fontId="23" fillId="4" borderId="21" xfId="0" applyNumberFormat="1" applyFont="1" applyFill="1" applyBorder="1" applyAlignment="1" applyProtection="1">
      <alignment horizontal="right" vertical="center"/>
      <protection locked="0"/>
    </xf>
    <xf numFmtId="40" fontId="23" fillId="12" borderId="6" xfId="0" applyNumberFormat="1" applyFont="1" applyFill="1" applyBorder="1" applyAlignment="1">
      <alignment horizontal="right" vertical="center"/>
    </xf>
    <xf numFmtId="40" fontId="23" fillId="12" borderId="21" xfId="0" applyNumberFormat="1" applyFont="1" applyFill="1" applyBorder="1" applyAlignment="1">
      <alignment horizontal="right" vertical="center"/>
    </xf>
    <xf numFmtId="40" fontId="23" fillId="4" borderId="21" xfId="0" applyNumberFormat="1" applyFont="1" applyFill="1" applyBorder="1" applyAlignment="1" applyProtection="1">
      <alignment vertical="center"/>
      <protection locked="0"/>
    </xf>
    <xf numFmtId="40" fontId="23" fillId="16" borderId="6" xfId="0" applyNumberFormat="1" applyFont="1" applyFill="1" applyBorder="1" applyAlignment="1">
      <alignment horizontal="right" vertical="center"/>
    </xf>
    <xf numFmtId="40" fontId="23" fillId="16" borderId="21" xfId="0" applyNumberFormat="1" applyFont="1" applyFill="1" applyBorder="1" applyAlignment="1">
      <alignment horizontal="right" vertical="center"/>
    </xf>
    <xf numFmtId="40" fontId="23" fillId="16" borderId="8" xfId="0" applyNumberFormat="1" applyFont="1" applyFill="1" applyBorder="1" applyAlignment="1">
      <alignment horizontal="right" vertical="center"/>
    </xf>
    <xf numFmtId="0" fontId="25" fillId="17" borderId="12" xfId="0" applyFont="1" applyFill="1" applyBorder="1" applyAlignment="1">
      <alignment horizontal="center" vertical="center"/>
    </xf>
    <xf numFmtId="0" fontId="23" fillId="17" borderId="12" xfId="0" applyFont="1" applyFill="1" applyBorder="1" applyAlignment="1">
      <alignment horizontal="center"/>
    </xf>
    <xf numFmtId="0" fontId="23" fillId="17" borderId="8" xfId="0" applyFont="1" applyFill="1" applyBorder="1" applyAlignment="1">
      <alignment horizontal="center" vertical="center" wrapText="1"/>
    </xf>
    <xf numFmtId="0" fontId="23" fillId="17" borderId="25" xfId="0" applyFont="1" applyFill="1" applyBorder="1" applyAlignment="1">
      <alignment horizontal="center" vertical="center" wrapText="1"/>
    </xf>
    <xf numFmtId="0" fontId="23" fillId="17" borderId="0" xfId="0" applyFont="1" applyFill="1" applyBorder="1" applyAlignment="1">
      <alignment horizontal="center" vertical="center" wrapText="1"/>
    </xf>
    <xf numFmtId="177" fontId="23" fillId="17" borderId="12" xfId="0" applyNumberFormat="1" applyFont="1" applyFill="1" applyBorder="1" applyAlignment="1" applyProtection="1">
      <alignment horizontal="right" vertical="center"/>
      <protection locked="0"/>
    </xf>
    <xf numFmtId="3" fontId="25" fillId="17" borderId="12" xfId="0" applyNumberFormat="1" applyFont="1" applyFill="1" applyBorder="1" applyAlignment="1">
      <alignment horizontal="center" vertical="center"/>
    </xf>
    <xf numFmtId="3" fontId="23" fillId="17" borderId="12" xfId="0" applyNumberFormat="1" applyFont="1" applyFill="1" applyBorder="1" applyAlignment="1">
      <alignment horizontal="center" vertical="center"/>
    </xf>
    <xf numFmtId="40" fontId="23" fillId="0" borderId="12" xfId="0" applyNumberFormat="1" applyFont="1" applyBorder="1" applyAlignment="1" applyProtection="1">
      <alignment horizontal="right"/>
      <protection locked="0"/>
    </xf>
    <xf numFmtId="40" fontId="23" fillId="0" borderId="18" xfId="0" applyNumberFormat="1" applyFont="1" applyBorder="1" applyAlignment="1" applyProtection="1">
      <alignment horizontal="right" vertical="center"/>
      <protection locked="0"/>
    </xf>
    <xf numFmtId="40" fontId="25" fillId="0" borderId="12" xfId="0" applyNumberFormat="1" applyFont="1" applyBorder="1" applyAlignment="1" applyProtection="1">
      <alignment horizontal="right" vertical="center"/>
      <protection locked="0"/>
    </xf>
    <xf numFmtId="0" fontId="23" fillId="17" borderId="11" xfId="0" applyFont="1" applyFill="1" applyBorder="1" applyAlignment="1">
      <alignment horizontal="center" vertical="center" wrapText="1"/>
    </xf>
    <xf numFmtId="0" fontId="23" fillId="17" borderId="11" xfId="0" applyFont="1" applyFill="1" applyBorder="1" applyAlignment="1">
      <alignment horizontal="center" wrapText="1"/>
    </xf>
    <xf numFmtId="49" fontId="23" fillId="17" borderId="11" xfId="0" applyNumberFormat="1" applyFont="1" applyFill="1" applyBorder="1" applyAlignment="1">
      <alignment horizontal="center" wrapText="1"/>
    </xf>
    <xf numFmtId="49" fontId="23" fillId="17" borderId="8" xfId="0" applyNumberFormat="1" applyFont="1" applyFill="1" applyBorder="1" applyAlignment="1">
      <alignment horizontal="center" vertical="center" wrapText="1"/>
    </xf>
    <xf numFmtId="40" fontId="23" fillId="0" borderId="21" xfId="0" applyNumberFormat="1" applyFont="1" applyBorder="1" applyAlignment="1" applyProtection="1">
      <alignment horizontal="right" vertical="center"/>
      <protection locked="0"/>
    </xf>
    <xf numFmtId="40" fontId="23" fillId="0" borderId="23" xfId="0" applyNumberFormat="1" applyFont="1" applyBorder="1" applyAlignment="1" applyProtection="1">
      <alignment horizontal="right" vertical="center"/>
      <protection locked="0"/>
    </xf>
    <xf numFmtId="40" fontId="23" fillId="0" borderId="22" xfId="0" applyNumberFormat="1" applyFont="1" applyBorder="1" applyAlignment="1" applyProtection="1">
      <alignment horizontal="right" vertical="center"/>
      <protection locked="0"/>
    </xf>
    <xf numFmtId="40" fontId="23" fillId="17" borderId="24" xfId="0" applyNumberFormat="1" applyFont="1" applyFill="1" applyBorder="1" applyAlignment="1" applyProtection="1">
      <alignment horizontal="right" vertical="center"/>
      <protection locked="0"/>
    </xf>
    <xf numFmtId="40" fontId="23" fillId="17" borderId="20" xfId="0" applyNumberFormat="1" applyFont="1" applyFill="1" applyBorder="1" applyAlignment="1" applyProtection="1">
      <alignment horizontal="right" vertical="center"/>
      <protection locked="0"/>
    </xf>
    <xf numFmtId="40" fontId="25" fillId="17" borderId="20" xfId="0" applyNumberFormat="1" applyFont="1" applyFill="1" applyBorder="1" applyAlignment="1" applyProtection="1">
      <alignment horizontal="right" vertical="center"/>
      <protection locked="0"/>
    </xf>
    <xf numFmtId="177" fontId="23" fillId="17" borderId="20" xfId="0" applyNumberFormat="1" applyFont="1" applyFill="1" applyBorder="1" applyAlignment="1" applyProtection="1">
      <alignment horizontal="right" vertical="center"/>
      <protection locked="0"/>
    </xf>
    <xf numFmtId="175" fontId="23" fillId="17" borderId="12" xfId="0" applyNumberFormat="1" applyFont="1" applyFill="1" applyBorder="1" applyAlignment="1">
      <alignment horizontal="center" vertical="center"/>
    </xf>
    <xf numFmtId="40" fontId="23" fillId="0" borderId="12" xfId="0" applyNumberFormat="1" applyFont="1" applyBorder="1" applyAlignment="1" applyProtection="1">
      <alignment horizontal="right" wrapText="1"/>
      <protection locked="0"/>
    </xf>
    <xf numFmtId="3" fontId="26" fillId="17" borderId="11" xfId="0" applyNumberFormat="1" applyFont="1" applyFill="1" applyBorder="1" applyAlignment="1">
      <alignment horizontal="center" vertical="center"/>
    </xf>
    <xf numFmtId="3" fontId="23" fillId="17" borderId="8" xfId="0" applyNumberFormat="1" applyFont="1" applyFill="1" applyBorder="1" applyAlignment="1">
      <alignment horizontal="center" vertical="center"/>
    </xf>
    <xf numFmtId="0" fontId="26" fillId="17" borderId="12" xfId="0" applyFont="1" applyFill="1" applyBorder="1" applyAlignment="1">
      <alignment horizontal="center" vertical="center"/>
    </xf>
    <xf numFmtId="0" fontId="23" fillId="17" borderId="10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 vertical="center"/>
    </xf>
    <xf numFmtId="0" fontId="23" fillId="17" borderId="9" xfId="0" applyFont="1" applyFill="1" applyBorder="1" applyAlignment="1">
      <alignment horizontal="center" vertical="center" wrapText="1"/>
    </xf>
    <xf numFmtId="0" fontId="23" fillId="17" borderId="8" xfId="0" applyFont="1" applyFill="1" applyBorder="1" applyAlignment="1">
      <alignment horizontal="center" vertical="center"/>
    </xf>
    <xf numFmtId="40" fontId="25" fillId="17" borderId="18" xfId="0" applyNumberFormat="1" applyFont="1" applyFill="1" applyBorder="1" applyAlignment="1" applyProtection="1">
      <alignment horizontal="right" vertical="center"/>
      <protection locked="0"/>
    </xf>
    <xf numFmtId="0" fontId="23" fillId="17" borderId="12" xfId="0" applyFont="1" applyFill="1" applyBorder="1" applyAlignment="1">
      <alignment horizontal="center" vertical="top" wrapText="1"/>
    </xf>
    <xf numFmtId="3" fontId="26" fillId="17" borderId="16" xfId="0" applyNumberFormat="1" applyFont="1" applyFill="1" applyBorder="1" applyAlignment="1">
      <alignment horizontal="center" vertical="center"/>
    </xf>
    <xf numFmtId="0" fontId="23" fillId="0" borderId="16" xfId="0" applyFont="1" applyBorder="1" applyAlignment="1">
      <alignment horizontal="left"/>
    </xf>
    <xf numFmtId="40" fontId="23" fillId="0" borderId="9" xfId="0" applyNumberFormat="1" applyFont="1" applyBorder="1" applyAlignment="1" applyProtection="1">
      <alignment horizontal="right" vertical="center"/>
      <protection locked="0"/>
    </xf>
    <xf numFmtId="0" fontId="26" fillId="17" borderId="16" xfId="0" applyFont="1" applyFill="1" applyBorder="1" applyAlignment="1">
      <alignment horizontal="center" vertical="center"/>
    </xf>
    <xf numFmtId="40" fontId="23" fillId="0" borderId="20" xfId="0" applyNumberFormat="1" applyFont="1" applyBorder="1" applyAlignment="1" applyProtection="1">
      <alignment horizontal="right" vertical="center"/>
      <protection locked="0"/>
    </xf>
    <xf numFmtId="0" fontId="15" fillId="0" borderId="14" xfId="0" applyFont="1" applyBorder="1" applyAlignment="1">
      <alignment horizontal="left" vertical="center" wrapText="1"/>
    </xf>
    <xf numFmtId="0" fontId="23" fillId="17" borderId="11" xfId="0" applyFont="1" applyFill="1" applyBorder="1" applyAlignment="1">
      <alignment horizontal="center"/>
    </xf>
    <xf numFmtId="40" fontId="23" fillId="0" borderId="16" xfId="0" applyNumberFormat="1" applyFont="1" applyBorder="1" applyAlignment="1" applyProtection="1">
      <alignment horizontal="right" vertical="center"/>
      <protection locked="0"/>
    </xf>
    <xf numFmtId="0" fontId="25" fillId="10" borderId="11" xfId="25" applyFont="1" applyFill="1" applyBorder="1" applyAlignment="1" applyProtection="1">
      <alignment horizontal="center" vertical="center"/>
    </xf>
    <xf numFmtId="0" fontId="23" fillId="0" borderId="14" xfId="0" applyNumberFormat="1" applyFont="1" applyFill="1" applyBorder="1" applyAlignment="1" applyProtection="1">
      <alignment horizontal="left" vertical="center"/>
      <protection locked="0"/>
    </xf>
    <xf numFmtId="0" fontId="23" fillId="10" borderId="12" xfId="0" applyFont="1" applyFill="1" applyBorder="1" applyAlignment="1" applyProtection="1">
      <alignment horizontal="center" vertical="center"/>
    </xf>
    <xf numFmtId="0" fontId="24" fillId="0" borderId="0" xfId="25" applyFont="1" applyFill="1" applyBorder="1" applyAlignment="1" applyProtection="1">
      <alignment horizontal="left"/>
    </xf>
    <xf numFmtId="0" fontId="23" fillId="0" borderId="0" xfId="25" applyFont="1" applyFill="1" applyBorder="1" applyAlignment="1" applyProtection="1">
      <alignment horizontal="left" vertical="top" wrapText="1"/>
    </xf>
    <xf numFmtId="0" fontId="23" fillId="0" borderId="0" xfId="25" applyFont="1" applyFill="1" applyBorder="1" applyAlignment="1" applyProtection="1">
      <alignment horizontal="left"/>
    </xf>
    <xf numFmtId="0" fontId="25" fillId="0" borderId="0" xfId="25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 vertical="center" wrapText="1"/>
    </xf>
    <xf numFmtId="10" fontId="12" fillId="0" borderId="0" xfId="29" applyNumberFormat="1" applyFont="1" applyFill="1" applyBorder="1" applyAlignment="1" applyProtection="1">
      <alignment horizontal="center" vertical="center" wrapText="1"/>
    </xf>
    <xf numFmtId="0" fontId="26" fillId="10" borderId="3" xfId="25" applyFont="1" applyFill="1" applyBorder="1" applyAlignment="1" applyProtection="1">
      <alignment horizontal="center" vertical="center"/>
    </xf>
    <xf numFmtId="0" fontId="23" fillId="10" borderId="12" xfId="25" applyFont="1" applyFill="1" applyBorder="1" applyAlignment="1" applyProtection="1">
      <alignment horizontal="center" vertical="center"/>
    </xf>
    <xf numFmtId="0" fontId="23" fillId="10" borderId="11" xfId="25" applyFont="1" applyFill="1" applyBorder="1" applyAlignment="1" applyProtection="1">
      <alignment horizontal="center" vertical="center"/>
    </xf>
    <xf numFmtId="0" fontId="23" fillId="10" borderId="16" xfId="25" applyFont="1" applyFill="1" applyBorder="1" applyAlignment="1" applyProtection="1">
      <alignment horizontal="center"/>
    </xf>
    <xf numFmtId="0" fontId="23" fillId="10" borderId="11" xfId="25" applyFont="1" applyFill="1" applyBorder="1" applyAlignment="1" applyProtection="1">
      <alignment horizontal="center"/>
    </xf>
    <xf numFmtId="0" fontId="23" fillId="10" borderId="8" xfId="25" applyFont="1" applyFill="1" applyBorder="1" applyAlignment="1" applyProtection="1">
      <alignment horizontal="center"/>
    </xf>
    <xf numFmtId="172" fontId="23" fillId="0" borderId="6" xfId="25" applyNumberFormat="1" applyFont="1" applyFill="1" applyBorder="1" applyAlignment="1" applyProtection="1">
      <alignment horizontal="center"/>
    </xf>
    <xf numFmtId="172" fontId="23" fillId="0" borderId="12" xfId="25" applyNumberFormat="1" applyFont="1" applyFill="1" applyBorder="1" applyAlignment="1" applyProtection="1">
      <alignment horizontal="center"/>
    </xf>
    <xf numFmtId="0" fontId="23" fillId="10" borderId="6" xfId="25" applyFont="1" applyFill="1" applyBorder="1" applyAlignment="1" applyProtection="1">
      <alignment horizontal="center"/>
    </xf>
    <xf numFmtId="0" fontId="23" fillId="0" borderId="2" xfId="25" applyFont="1" applyFill="1" applyBorder="1" applyAlignment="1" applyProtection="1">
      <alignment horizontal="left" vertical="top" wrapText="1"/>
    </xf>
    <xf numFmtId="172" fontId="23" fillId="0" borderId="12" xfId="35" applyFont="1" applyFill="1" applyBorder="1" applyAlignment="1" applyProtection="1">
      <alignment horizontal="center" vertical="top" wrapText="1"/>
    </xf>
    <xf numFmtId="0" fontId="25" fillId="3" borderId="16" xfId="25" applyFont="1" applyFill="1" applyBorder="1" applyAlignment="1" applyProtection="1">
      <alignment horizontal="center"/>
    </xf>
    <xf numFmtId="0" fontId="23" fillId="0" borderId="15" xfId="25" applyFont="1" applyFill="1" applyBorder="1" applyAlignment="1" applyProtection="1">
      <alignment horizontal="left" vertical="top" wrapText="1"/>
    </xf>
    <xf numFmtId="0" fontId="23" fillId="10" borderId="2" xfId="25" applyFont="1" applyFill="1" applyBorder="1" applyAlignment="1" applyProtection="1">
      <alignment horizontal="center" vertical="center"/>
    </xf>
    <xf numFmtId="0" fontId="23" fillId="10" borderId="11" xfId="25" applyFont="1" applyFill="1" applyBorder="1" applyAlignment="1" applyProtection="1">
      <alignment horizontal="center" vertical="center" wrapText="1"/>
    </xf>
    <xf numFmtId="0" fontId="23" fillId="10" borderId="16" xfId="25" applyFont="1" applyFill="1" applyBorder="1" applyAlignment="1" applyProtection="1">
      <alignment horizontal="center" vertical="center"/>
    </xf>
    <xf numFmtId="0" fontId="23" fillId="10" borderId="10" xfId="26" applyFont="1" applyFill="1" applyBorder="1" applyAlignment="1" applyProtection="1">
      <alignment horizontal="center" vertical="center" wrapText="1"/>
    </xf>
    <xf numFmtId="0" fontId="23" fillId="10" borderId="3" xfId="25" applyFont="1" applyFill="1" applyBorder="1" applyAlignment="1" applyProtection="1">
      <alignment horizontal="center" vertical="center" wrapText="1"/>
    </xf>
    <xf numFmtId="0" fontId="23" fillId="10" borderId="16" xfId="25" applyFont="1" applyFill="1" applyBorder="1" applyAlignment="1" applyProtection="1">
      <alignment horizontal="center" vertical="center" wrapText="1"/>
    </xf>
    <xf numFmtId="0" fontId="23" fillId="0" borderId="14" xfId="25" applyFont="1" applyBorder="1" applyAlignment="1" applyProtection="1">
      <alignment horizontal="left" vertical="top" wrapText="1"/>
    </xf>
    <xf numFmtId="172" fontId="23" fillId="0" borderId="10" xfId="35" applyFont="1" applyFill="1" applyBorder="1" applyAlignment="1" applyProtection="1">
      <alignment horizontal="center" vertical="top" wrapText="1"/>
    </xf>
    <xf numFmtId="172" fontId="23" fillId="10" borderId="7" xfId="35" applyFont="1" applyFill="1" applyBorder="1" applyAlignment="1" applyProtection="1">
      <alignment horizontal="center" vertical="top" wrapText="1"/>
      <protection locked="0"/>
    </xf>
    <xf numFmtId="0" fontId="23" fillId="0" borderId="0" xfId="25" applyFont="1" applyBorder="1" applyAlignment="1" applyProtection="1">
      <alignment horizontal="left" vertical="top" wrapText="1"/>
    </xf>
    <xf numFmtId="172" fontId="23" fillId="0" borderId="7" xfId="35" applyFont="1" applyFill="1" applyBorder="1" applyAlignment="1" applyProtection="1">
      <alignment horizontal="center" vertical="top" wrapText="1"/>
    </xf>
    <xf numFmtId="172" fontId="23" fillId="0" borderId="16" xfId="25" applyNumberFormat="1" applyFont="1" applyBorder="1" applyAlignment="1" applyProtection="1">
      <alignment horizontal="center" vertical="top" wrapText="1"/>
    </xf>
    <xf numFmtId="0" fontId="23" fillId="10" borderId="2" xfId="25" applyFont="1" applyFill="1" applyBorder="1" applyAlignment="1" applyProtection="1">
      <alignment horizontal="center" vertical="center" wrapText="1"/>
    </xf>
    <xf numFmtId="172" fontId="23" fillId="0" borderId="10" xfId="35" applyFont="1" applyFill="1" applyBorder="1" applyAlignment="1" applyProtection="1">
      <alignment horizontal="center"/>
    </xf>
    <xf numFmtId="10" fontId="23" fillId="0" borderId="7" xfId="29" applyNumberFormat="1" applyFont="1" applyFill="1" applyBorder="1" applyAlignment="1" applyProtection="1">
      <alignment horizontal="center"/>
    </xf>
    <xf numFmtId="0" fontId="23" fillId="0" borderId="5" xfId="25" applyFont="1" applyFill="1" applyBorder="1" applyAlignment="1" applyProtection="1">
      <alignment horizontal="left" vertical="top" wrapText="1"/>
    </xf>
    <xf numFmtId="10" fontId="23" fillId="0" borderId="9" xfId="25" applyNumberFormat="1" applyFont="1" applyFill="1" applyBorder="1" applyAlignment="1" applyProtection="1">
      <alignment horizontal="center"/>
    </xf>
    <xf numFmtId="0" fontId="23" fillId="0" borderId="4" xfId="25" applyFont="1" applyBorder="1" applyAlignment="1" applyProtection="1">
      <alignment horizontal="left" vertical="center" wrapText="1"/>
      <protection locked="0"/>
    </xf>
    <xf numFmtId="172" fontId="23" fillId="10" borderId="10" xfId="35" applyFont="1" applyFill="1" applyBorder="1" applyAlignment="1" applyProtection="1">
      <alignment horizontal="center"/>
      <protection locked="0"/>
    </xf>
    <xf numFmtId="0" fontId="23" fillId="0" borderId="5" xfId="25" applyFont="1" applyBorder="1" applyAlignment="1" applyProtection="1">
      <alignment horizontal="left" vertical="center" wrapText="1"/>
      <protection locked="0"/>
    </xf>
    <xf numFmtId="172" fontId="23" fillId="10" borderId="9" xfId="35" applyFont="1" applyFill="1" applyBorder="1" applyAlignment="1" applyProtection="1">
      <alignment horizontal="center"/>
      <protection locked="0"/>
    </xf>
    <xf numFmtId="0" fontId="26" fillId="10" borderId="15" xfId="25" applyFont="1" applyFill="1" applyBorder="1" applyAlignment="1" applyProtection="1">
      <alignment horizontal="center" vertical="center"/>
    </xf>
    <xf numFmtId="0" fontId="23" fillId="10" borderId="12" xfId="25" applyFont="1" applyFill="1" applyBorder="1" applyAlignment="1" applyProtection="1">
      <alignment horizontal="center" vertical="center" wrapText="1"/>
    </xf>
    <xf numFmtId="172" fontId="23" fillId="0" borderId="10" xfId="25" applyNumberFormat="1" applyFont="1" applyFill="1" applyBorder="1" applyAlignment="1" applyProtection="1">
      <alignment horizontal="center" vertical="center"/>
    </xf>
    <xf numFmtId="0" fontId="30" fillId="0" borderId="0" xfId="25" applyFont="1" applyBorder="1" applyAlignment="1" applyProtection="1">
      <alignment horizontal="left" vertical="center" wrapText="1"/>
    </xf>
    <xf numFmtId="172" fontId="23" fillId="0" borderId="7" xfId="35" applyFont="1" applyFill="1" applyBorder="1" applyAlignment="1" applyProtection="1">
      <alignment horizontal="center" vertical="center"/>
    </xf>
    <xf numFmtId="0" fontId="23" fillId="0" borderId="0" xfId="25" applyFont="1" applyBorder="1" applyAlignment="1" applyProtection="1">
      <alignment horizontal="left" vertical="center" wrapText="1"/>
    </xf>
    <xf numFmtId="0" fontId="23" fillId="0" borderId="15" xfId="25" applyFont="1" applyBorder="1" applyAlignment="1" applyProtection="1">
      <alignment horizontal="left" vertical="center" wrapText="1"/>
    </xf>
    <xf numFmtId="0" fontId="23" fillId="0" borderId="2" xfId="25" applyFont="1" applyBorder="1" applyAlignment="1" applyProtection="1">
      <alignment horizontal="left" vertical="top" wrapText="1"/>
    </xf>
    <xf numFmtId="172" fontId="23" fillId="0" borderId="16" xfId="25" applyNumberFormat="1" applyFont="1" applyFill="1" applyBorder="1" applyAlignment="1" applyProtection="1">
      <alignment horizontal="center"/>
    </xf>
    <xf numFmtId="172" fontId="12" fillId="0" borderId="16" xfId="25" applyNumberFormat="1" applyFont="1" applyFill="1" applyBorder="1" applyAlignment="1" applyProtection="1">
      <alignment horizontal="center"/>
    </xf>
    <xf numFmtId="0" fontId="23" fillId="0" borderId="2" xfId="25" applyFont="1" applyBorder="1" applyAlignment="1" applyProtection="1">
      <alignment horizontal="left" vertical="center" wrapText="1"/>
    </xf>
    <xf numFmtId="10" fontId="23" fillId="0" borderId="16" xfId="29" applyNumberFormat="1" applyFont="1" applyFill="1" applyBorder="1" applyAlignment="1" applyProtection="1">
      <alignment horizontal="center" vertical="center" wrapText="1"/>
    </xf>
    <xf numFmtId="0" fontId="26" fillId="10" borderId="14" xfId="25" applyFont="1" applyFill="1" applyBorder="1" applyAlignment="1" applyProtection="1">
      <alignment horizontal="center" vertical="center"/>
    </xf>
    <xf numFmtId="0" fontId="23" fillId="10" borderId="16" xfId="25" applyFont="1" applyFill="1" applyBorder="1" applyAlignment="1" applyProtection="1">
      <alignment horizontal="center" vertical="center"/>
      <protection locked="0"/>
    </xf>
    <xf numFmtId="0" fontId="23" fillId="0" borderId="13" xfId="25" applyFont="1" applyFill="1" applyBorder="1" applyAlignment="1" applyProtection="1">
      <alignment horizontal="left" vertical="center"/>
    </xf>
    <xf numFmtId="0" fontId="23" fillId="0" borderId="4" xfId="25" applyFont="1" applyFill="1" applyBorder="1" applyAlignment="1" applyProtection="1">
      <alignment horizontal="left" vertical="center"/>
    </xf>
    <xf numFmtId="172" fontId="23" fillId="10" borderId="7" xfId="35" applyFont="1" applyFill="1" applyBorder="1" applyAlignment="1" applyProtection="1">
      <alignment horizontal="center"/>
      <protection locked="0"/>
    </xf>
    <xf numFmtId="0" fontId="23" fillId="0" borderId="5" xfId="25" applyFont="1" applyFill="1" applyBorder="1" applyAlignment="1" applyProtection="1">
      <alignment horizontal="left" vertical="center"/>
    </xf>
    <xf numFmtId="0" fontId="23" fillId="10" borderId="12" xfId="25" applyNumberFormat="1" applyFont="1" applyFill="1" applyBorder="1" applyAlignment="1" applyProtection="1">
      <alignment horizontal="center" vertical="center"/>
    </xf>
    <xf numFmtId="0" fontId="23" fillId="0" borderId="11" xfId="25" applyFont="1" applyBorder="1" applyAlignment="1" applyProtection="1">
      <alignment horizontal="left" vertical="top" wrapText="1"/>
      <protection locked="0"/>
    </xf>
    <xf numFmtId="0" fontId="23" fillId="10" borderId="11" xfId="25" applyFont="1" applyFill="1" applyBorder="1" applyAlignment="1" applyProtection="1">
      <alignment horizontal="center" vertical="top" wrapText="1"/>
      <protection locked="0"/>
    </xf>
    <xf numFmtId="0" fontId="23" fillId="10" borderId="10" xfId="25" applyFont="1" applyFill="1" applyBorder="1" applyAlignment="1" applyProtection="1">
      <alignment horizontal="center" vertical="top" wrapText="1"/>
      <protection locked="0"/>
    </xf>
    <xf numFmtId="0" fontId="23" fillId="0" borderId="6" xfId="25" applyFont="1" applyBorder="1" applyAlignment="1" applyProtection="1">
      <alignment horizontal="left" vertical="top" wrapText="1"/>
    </xf>
    <xf numFmtId="0" fontId="23" fillId="10" borderId="6" xfId="25" applyFont="1" applyFill="1" applyBorder="1" applyAlignment="1" applyProtection="1">
      <alignment horizontal="center" vertical="top" wrapText="1"/>
      <protection locked="0"/>
    </xf>
    <xf numFmtId="0" fontId="23" fillId="10" borderId="7" xfId="25" applyFont="1" applyFill="1" applyBorder="1" applyAlignment="1" applyProtection="1">
      <alignment horizontal="center" vertical="top" wrapText="1"/>
      <protection locked="0"/>
    </xf>
    <xf numFmtId="172" fontId="23" fillId="0" borderId="4" xfId="35" applyFont="1" applyFill="1" applyBorder="1" applyAlignment="1" applyProtection="1">
      <alignment horizontal="center" vertical="top" wrapText="1"/>
    </xf>
    <xf numFmtId="172" fontId="23" fillId="0" borderId="0" xfId="35" applyFont="1" applyFill="1" applyBorder="1" applyAlignment="1" applyProtection="1">
      <alignment horizontal="center" vertical="top" wrapText="1"/>
    </xf>
    <xf numFmtId="0" fontId="23" fillId="10" borderId="6" xfId="25" applyFont="1" applyFill="1" applyBorder="1" applyAlignment="1" applyProtection="1">
      <alignment horizontal="center"/>
      <protection locked="0"/>
    </xf>
    <xf numFmtId="0" fontId="23" fillId="10" borderId="7" xfId="25" applyFont="1" applyFill="1" applyBorder="1" applyAlignment="1" applyProtection="1">
      <alignment horizontal="center"/>
      <protection locked="0"/>
    </xf>
    <xf numFmtId="0" fontId="23" fillId="0" borderId="6" xfId="25" applyNumberFormat="1" applyFont="1" applyBorder="1" applyAlignment="1" applyProtection="1">
      <alignment horizontal="left" vertical="top" wrapText="1"/>
    </xf>
    <xf numFmtId="0" fontId="23" fillId="10" borderId="4" xfId="25" applyFont="1" applyFill="1" applyBorder="1" applyAlignment="1" applyProtection="1">
      <alignment horizontal="center" vertical="top" wrapText="1"/>
      <protection locked="0"/>
    </xf>
    <xf numFmtId="0" fontId="23" fillId="0" borderId="8" xfId="25" applyNumberFormat="1" applyFont="1" applyBorder="1" applyAlignment="1" applyProtection="1">
      <alignment horizontal="left" vertical="top" wrapText="1"/>
    </xf>
    <xf numFmtId="172" fontId="23" fillId="0" borderId="5" xfId="35" applyFont="1" applyFill="1" applyBorder="1" applyAlignment="1" applyProtection="1">
      <alignment horizontal="center" vertical="top" wrapText="1"/>
    </xf>
    <xf numFmtId="172" fontId="23" fillId="0" borderId="15" xfId="35" applyFont="1" applyFill="1" applyBorder="1" applyAlignment="1" applyProtection="1">
      <alignment horizontal="center" vertical="top" wrapText="1"/>
    </xf>
    <xf numFmtId="0" fontId="45" fillId="0" borderId="0" xfId="0" applyNumberFormat="1" applyFont="1" applyFill="1" applyBorder="1" applyAlignment="1" applyProtection="1">
      <alignment horizontal="left" vertical="center" wrapText="1"/>
    </xf>
    <xf numFmtId="0" fontId="23" fillId="0" borderId="0" xfId="25" applyNumberFormat="1" applyFont="1" applyFill="1" applyBorder="1" applyAlignment="1" applyProtection="1">
      <alignment horizontal="left"/>
      <protection locked="0"/>
    </xf>
    <xf numFmtId="0" fontId="45" fillId="0" borderId="0" xfId="25" applyNumberFormat="1" applyFont="1" applyFill="1" applyBorder="1" applyAlignment="1" applyProtection="1">
      <alignment horizontal="left"/>
    </xf>
    <xf numFmtId="0" fontId="45" fillId="0" borderId="0" xfId="25" applyNumberFormat="1" applyFont="1" applyFill="1" applyBorder="1" applyAlignment="1" applyProtection="1">
      <alignment horizontal="left" wrapText="1"/>
    </xf>
    <xf numFmtId="0" fontId="24" fillId="0" borderId="0" xfId="25" applyFont="1" applyFill="1" applyBorder="1" applyAlignment="1" applyProtection="1">
      <alignment vertical="top" wrapText="1"/>
    </xf>
    <xf numFmtId="0" fontId="23" fillId="0" borderId="0" xfId="25" applyNumberFormat="1" applyFont="1" applyFill="1" applyBorder="1" applyAlignment="1" applyProtection="1"/>
    <xf numFmtId="49" fontId="23" fillId="0" borderId="0" xfId="25" applyNumberFormat="1" applyFont="1" applyFill="1" applyBorder="1" applyAlignment="1" applyProtection="1"/>
    <xf numFmtId="0" fontId="25" fillId="0" borderId="0" xfId="25" applyFont="1" applyFill="1" applyBorder="1" applyAlignment="1" applyProtection="1"/>
    <xf numFmtId="0" fontId="23" fillId="0" borderId="0" xfId="25" applyFont="1" applyFill="1" applyBorder="1" applyAlignment="1" applyProtection="1"/>
    <xf numFmtId="0" fontId="39" fillId="0" borderId="0" xfId="25" applyNumberFormat="1" applyFont="1" applyFill="1" applyBorder="1" applyAlignment="1" applyProtection="1">
      <alignment horizontal="center"/>
    </xf>
    <xf numFmtId="0" fontId="25" fillId="10" borderId="15" xfId="25" applyFont="1" applyFill="1" applyBorder="1" applyAlignment="1" applyProtection="1">
      <alignment horizontal="center" vertical="center"/>
    </xf>
    <xf numFmtId="0" fontId="50" fillId="0" borderId="0" xfId="26" applyFont="1" applyFill="1" applyBorder="1" applyAlignment="1" applyProtection="1">
      <alignment horizontal="center"/>
    </xf>
    <xf numFmtId="0" fontId="23" fillId="10" borderId="10" xfId="26" applyFont="1" applyFill="1" applyBorder="1" applyAlignment="1" applyProtection="1">
      <alignment horizontal="center" wrapText="1"/>
    </xf>
    <xf numFmtId="0" fontId="50" fillId="0" borderId="0" xfId="26" applyFont="1" applyFill="1" applyBorder="1" applyAlignment="1" applyProtection="1">
      <alignment horizontal="center" vertical="center"/>
    </xf>
    <xf numFmtId="0" fontId="23" fillId="0" borderId="12" xfId="25" applyFont="1" applyFill="1" applyBorder="1" applyAlignment="1" applyProtection="1">
      <alignment horizontal="center" vertical="center"/>
    </xf>
    <xf numFmtId="0" fontId="23" fillId="0" borderId="16" xfId="25" applyFont="1" applyFill="1" applyBorder="1" applyAlignment="1" applyProtection="1">
      <alignment horizontal="center" vertical="center"/>
    </xf>
    <xf numFmtId="0" fontId="23" fillId="0" borderId="4" xfId="25" applyFont="1" applyFill="1" applyBorder="1" applyAlignment="1" applyProtection="1">
      <alignment horizontal="left" wrapText="1"/>
    </xf>
    <xf numFmtId="172" fontId="0" fillId="10" borderId="10" xfId="35" applyFont="1" applyFill="1" applyBorder="1" applyAlignment="1" applyProtection="1">
      <alignment horizontal="center"/>
      <protection locked="0"/>
    </xf>
    <xf numFmtId="0" fontId="31" fillId="0" borderId="4" xfId="25" applyFont="1" applyFill="1" applyBorder="1" applyAlignment="1" applyProtection="1">
      <alignment horizontal="left" wrapText="1"/>
    </xf>
    <xf numFmtId="172" fontId="51" fillId="10" borderId="7" xfId="35" applyFont="1" applyFill="1" applyBorder="1" applyAlignment="1" applyProtection="1">
      <alignment horizontal="center"/>
      <protection locked="0"/>
    </xf>
    <xf numFmtId="172" fontId="0" fillId="10" borderId="7" xfId="35" applyFont="1" applyFill="1" applyBorder="1" applyAlignment="1" applyProtection="1">
      <alignment horizontal="center"/>
      <protection locked="0"/>
    </xf>
    <xf numFmtId="0" fontId="52" fillId="0" borderId="0" xfId="0" applyFont="1" applyFill="1" applyBorder="1" applyAlignment="1" applyProtection="1">
      <alignment horizontal="left" vertical="center" wrapText="1"/>
    </xf>
    <xf numFmtId="0" fontId="23" fillId="0" borderId="15" xfId="25" applyFont="1" applyFill="1" applyBorder="1" applyAlignment="1" applyProtection="1">
      <alignment horizontal="left" wrapText="1"/>
    </xf>
    <xf numFmtId="172" fontId="0" fillId="10" borderId="9" xfId="35" applyFont="1" applyFill="1" applyBorder="1" applyAlignment="1" applyProtection="1">
      <alignment horizontal="center"/>
      <protection locked="0"/>
    </xf>
    <xf numFmtId="0" fontId="23" fillId="0" borderId="2" xfId="25" applyFont="1" applyFill="1" applyBorder="1" applyAlignment="1" applyProtection="1">
      <alignment horizontal="left" wrapText="1"/>
    </xf>
    <xf numFmtId="172" fontId="0" fillId="0" borderId="16" xfId="35" applyFont="1" applyFill="1" applyBorder="1" applyAlignment="1" applyProtection="1">
      <alignment horizontal="center"/>
    </xf>
    <xf numFmtId="0" fontId="24" fillId="0" borderId="0" xfId="25" applyFont="1" applyBorder="1" applyAlignment="1" applyProtection="1">
      <alignment horizontal="left" vertical="top" wrapText="1"/>
    </xf>
    <xf numFmtId="0" fontId="23" fillId="0" borderId="0" xfId="25" applyFont="1" applyBorder="1" applyAlignment="1" applyProtection="1">
      <alignment horizontal="right" vertical="top" wrapText="1"/>
    </xf>
    <xf numFmtId="0" fontId="25" fillId="0" borderId="0" xfId="25" applyFont="1" applyFill="1" applyBorder="1" applyAlignment="1" applyProtection="1">
      <alignment horizontal="left" vertical="top" wrapText="1"/>
    </xf>
    <xf numFmtId="0" fontId="26" fillId="10" borderId="12" xfId="25" applyFont="1" applyFill="1" applyBorder="1" applyAlignment="1" applyProtection="1">
      <alignment horizontal="center" vertical="center" wrapText="1"/>
    </xf>
    <xf numFmtId="0" fontId="25" fillId="10" borderId="11" xfId="25" applyFont="1" applyFill="1" applyBorder="1" applyAlignment="1" applyProtection="1">
      <alignment horizontal="center" vertical="center" wrapText="1"/>
    </xf>
    <xf numFmtId="0" fontId="23" fillId="0" borderId="0" xfId="25" applyFont="1" applyBorder="1" applyAlignment="1" applyProtection="1">
      <alignment wrapText="1"/>
    </xf>
    <xf numFmtId="0" fontId="25" fillId="10" borderId="8" xfId="25" applyFont="1" applyFill="1" applyBorder="1" applyAlignment="1" applyProtection="1">
      <alignment horizontal="center" vertical="top" wrapText="1"/>
    </xf>
    <xf numFmtId="0" fontId="23" fillId="0" borderId="16" xfId="25" applyFont="1" applyBorder="1" applyAlignment="1" applyProtection="1">
      <alignment horizontal="right" vertical="top" wrapText="1"/>
    </xf>
    <xf numFmtId="0" fontId="25" fillId="10" borderId="12" xfId="25" applyFont="1" applyFill="1" applyBorder="1" applyAlignment="1" applyProtection="1">
      <alignment horizontal="center" vertical="center" wrapText="1"/>
    </xf>
    <xf numFmtId="0" fontId="25" fillId="10" borderId="10" xfId="25" applyFont="1" applyFill="1" applyBorder="1" applyAlignment="1" applyProtection="1">
      <alignment horizontal="center" vertical="center" wrapText="1"/>
    </xf>
    <xf numFmtId="172" fontId="23" fillId="10" borderId="6" xfId="35" applyFont="1" applyFill="1" applyBorder="1" applyAlignment="1" applyProtection="1">
      <alignment horizontal="right" vertical="top" wrapText="1"/>
      <protection locked="0"/>
    </xf>
    <xf numFmtId="0" fontId="25" fillId="10" borderId="8" xfId="25" applyFont="1" applyFill="1" applyBorder="1" applyAlignment="1" applyProtection="1">
      <alignment horizontal="center" vertical="top"/>
    </xf>
    <xf numFmtId="172" fontId="23" fillId="10" borderId="11" xfId="35" applyFont="1" applyFill="1" applyBorder="1" applyAlignment="1" applyProtection="1">
      <alignment horizontal="right" vertical="top" wrapText="1"/>
      <protection locked="0"/>
    </xf>
    <xf numFmtId="172" fontId="23" fillId="10" borderId="12" xfId="25" applyNumberFormat="1" applyFont="1" applyFill="1" applyBorder="1" applyAlignment="1" applyProtection="1">
      <alignment horizontal="center" vertical="center" wrapText="1"/>
    </xf>
    <xf numFmtId="172" fontId="23" fillId="10" borderId="16" xfId="25" applyNumberFormat="1" applyFont="1" applyFill="1" applyBorder="1" applyAlignment="1" applyProtection="1">
      <alignment horizontal="center" vertical="center" wrapText="1"/>
    </xf>
    <xf numFmtId="0" fontId="23" fillId="14" borderId="12" xfId="25" applyFont="1" applyFill="1" applyBorder="1" applyAlignment="1" applyProtection="1">
      <alignment horizontal="center" vertical="center" wrapText="1"/>
    </xf>
    <xf numFmtId="0" fontId="23" fillId="0" borderId="0" xfId="25" applyFont="1" applyBorder="1" applyAlignment="1" applyProtection="1">
      <alignment horizontal="left" vertical="top" wrapText="1"/>
      <protection locked="0"/>
    </xf>
    <xf numFmtId="0" fontId="23" fillId="0" borderId="0" xfId="25" applyFont="1" applyBorder="1" applyAlignment="1" applyProtection="1">
      <alignment horizontal="justify" vertical="top" wrapText="1"/>
    </xf>
    <xf numFmtId="0" fontId="45" fillId="0" borderId="0" xfId="25" applyFont="1" applyBorder="1" applyAlignment="1" applyProtection="1">
      <alignment horizontal="justify" vertical="top" wrapText="1"/>
    </xf>
    <xf numFmtId="172" fontId="23" fillId="0" borderId="12" xfId="35" applyFont="1" applyFill="1" applyBorder="1" applyAlignment="1" applyProtection="1">
      <alignment horizontal="right" vertical="top" wrapText="1"/>
    </xf>
    <xf numFmtId="0" fontId="53" fillId="11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/>
    </xf>
    <xf numFmtId="0" fontId="37" fillId="0" borderId="0" xfId="0" applyFont="1" applyFill="1" applyBorder="1" applyAlignment="1" applyProtection="1">
      <alignment horizontal="left"/>
    </xf>
    <xf numFmtId="0" fontId="40" fillId="0" borderId="0" xfId="0" applyFont="1" applyBorder="1" applyAlignment="1" applyProtection="1">
      <alignment horizontal="justify" vertical="top" wrapText="1"/>
    </xf>
    <xf numFmtId="0" fontId="15" fillId="0" borderId="15" xfId="0" applyFont="1" applyFill="1" applyBorder="1" applyAlignment="1" applyProtection="1">
      <alignment horizontal="center"/>
    </xf>
    <xf numFmtId="0" fontId="23" fillId="10" borderId="2" xfId="0" applyFont="1" applyFill="1" applyBorder="1" applyAlignment="1" applyProtection="1">
      <alignment horizontal="center" vertical="center"/>
    </xf>
    <xf numFmtId="0" fontId="23" fillId="10" borderId="11" xfId="0" applyFont="1" applyFill="1" applyBorder="1" applyAlignment="1" applyProtection="1">
      <alignment horizontal="center"/>
    </xf>
    <xf numFmtId="0" fontId="23" fillId="10" borderId="6" xfId="0" applyFont="1" applyFill="1" applyBorder="1" applyAlignment="1" applyProtection="1">
      <alignment horizontal="center"/>
    </xf>
    <xf numFmtId="0" fontId="23" fillId="10" borderId="8" xfId="0" applyFont="1" applyFill="1" applyBorder="1" applyAlignment="1" applyProtection="1">
      <alignment horizontal="center"/>
    </xf>
    <xf numFmtId="0" fontId="15" fillId="10" borderId="13" xfId="0" applyFont="1" applyFill="1" applyBorder="1" applyAlignment="1" applyProtection="1">
      <alignment horizontal="center" vertical="center"/>
      <protection locked="0"/>
    </xf>
    <xf numFmtId="172" fontId="15" fillId="10" borderId="11" xfId="35" applyFont="1" applyFill="1" applyBorder="1" applyAlignment="1" applyProtection="1">
      <alignment horizontal="center"/>
      <protection locked="0"/>
    </xf>
    <xf numFmtId="172" fontId="15" fillId="0" borderId="11" xfId="35" applyFont="1" applyFill="1" applyBorder="1" applyAlignment="1" applyProtection="1">
      <alignment horizontal="center"/>
    </xf>
    <xf numFmtId="0" fontId="15" fillId="10" borderId="4" xfId="0" applyFont="1" applyFill="1" applyBorder="1" applyAlignment="1" applyProtection="1">
      <alignment horizontal="center" vertical="center"/>
      <protection locked="0"/>
    </xf>
    <xf numFmtId="172" fontId="15" fillId="10" borderId="6" xfId="35" applyFont="1" applyFill="1" applyBorder="1" applyAlignment="1" applyProtection="1">
      <alignment horizontal="center"/>
      <protection locked="0"/>
    </xf>
    <xf numFmtId="172" fontId="15" fillId="0" borderId="6" xfId="35" applyFont="1" applyFill="1" applyBorder="1" applyAlignment="1" applyProtection="1">
      <alignment horizontal="center"/>
    </xf>
    <xf numFmtId="172" fontId="15" fillId="10" borderId="6" xfId="35" applyFont="1" applyFill="1" applyBorder="1" applyAlignment="1" applyProtection="1">
      <alignment horizontal="center" vertical="center"/>
      <protection locked="0"/>
    </xf>
    <xf numFmtId="172" fontId="15" fillId="10" borderId="8" xfId="35" applyFont="1" applyFill="1" applyBorder="1" applyAlignment="1" applyProtection="1">
      <alignment horizontal="center"/>
      <protection locked="0"/>
    </xf>
    <xf numFmtId="172" fontId="15" fillId="0" borderId="8" xfId="35" applyFont="1" applyFill="1" applyBorder="1" applyAlignment="1" applyProtection="1">
      <alignment horizontal="center"/>
    </xf>
    <xf numFmtId="0" fontId="23" fillId="0" borderId="14" xfId="0" applyFont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wrapText="1"/>
      <protection locked="0"/>
    </xf>
    <xf numFmtId="0" fontId="15" fillId="0" borderId="0" xfId="25" applyFont="1" applyFill="1" applyBorder="1" applyAlignment="1" applyProtection="1">
      <alignment horizontal="left"/>
    </xf>
    <xf numFmtId="0" fontId="37" fillId="0" borderId="0" xfId="25" applyFont="1" applyFill="1" applyBorder="1" applyAlignment="1" applyProtection="1">
      <alignment horizontal="left"/>
    </xf>
    <xf numFmtId="0" fontId="54" fillId="10" borderId="2" xfId="25" applyFont="1" applyFill="1" applyBorder="1" applyAlignment="1" applyProtection="1">
      <alignment horizontal="center" vertical="center"/>
    </xf>
    <xf numFmtId="0" fontId="37" fillId="10" borderId="11" xfId="25" applyFont="1" applyFill="1" applyBorder="1" applyAlignment="1" applyProtection="1">
      <alignment horizontal="center"/>
    </xf>
    <xf numFmtId="0" fontId="37" fillId="10" borderId="8" xfId="25" applyFont="1" applyFill="1" applyBorder="1" applyAlignment="1" applyProtection="1">
      <alignment horizontal="center"/>
    </xf>
    <xf numFmtId="49" fontId="54" fillId="10" borderId="2" xfId="25" applyNumberFormat="1" applyFont="1" applyFill="1" applyBorder="1" applyAlignment="1" applyProtection="1">
      <alignment horizontal="center" vertical="center"/>
    </xf>
    <xf numFmtId="0" fontId="37" fillId="10" borderId="11" xfId="25" applyNumberFormat="1" applyFont="1" applyFill="1" applyBorder="1" applyAlignment="1" applyProtection="1">
      <alignment horizontal="center"/>
      <protection locked="0"/>
    </xf>
    <xf numFmtId="37" fontId="37" fillId="10" borderId="15" xfId="25" applyNumberFormat="1" applyFont="1" applyFill="1" applyBorder="1" applyAlignment="1" applyProtection="1">
      <alignment horizontal="center"/>
    </xf>
    <xf numFmtId="0" fontId="23" fillId="0" borderId="14" xfId="25" applyFont="1" applyBorder="1" applyAlignment="1" applyProtection="1">
      <alignment horizontal="left" vertical="center" wrapText="1"/>
      <protection locked="0"/>
    </xf>
    <xf numFmtId="0" fontId="15" fillId="0" borderId="0" xfId="25" applyFont="1" applyFill="1" applyBorder="1" applyAlignment="1" applyProtection="1">
      <alignment horizontal="justify" wrapText="1"/>
    </xf>
    <xf numFmtId="0" fontId="15" fillId="0" borderId="0" xfId="25" applyFont="1" applyFill="1" applyBorder="1" applyAlignment="1" applyProtection="1">
      <alignment horizontal="justify"/>
    </xf>
    <xf numFmtId="0" fontId="56" fillId="0" borderId="0" xfId="0" applyFont="1" applyFill="1" applyBorder="1" applyAlignment="1" applyProtection="1">
      <alignment horizontal="left"/>
    </xf>
    <xf numFmtId="0" fontId="58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 vertical="center" wrapText="1"/>
    </xf>
    <xf numFmtId="0" fontId="59" fillId="0" borderId="0" xfId="0" applyFont="1" applyFill="1" applyBorder="1" applyAlignment="1" applyProtection="1">
      <alignment horizontal="center"/>
    </xf>
    <xf numFmtId="0" fontId="56" fillId="11" borderId="15" xfId="0" applyFont="1" applyFill="1" applyBorder="1" applyAlignment="1" applyProtection="1">
      <alignment horizontal="left"/>
    </xf>
    <xf numFmtId="0" fontId="58" fillId="10" borderId="12" xfId="0" applyFont="1" applyFill="1" applyBorder="1" applyAlignment="1" applyProtection="1">
      <alignment horizontal="center" vertical="center" wrapText="1"/>
    </xf>
    <xf numFmtId="0" fontId="58" fillId="10" borderId="16" xfId="0" applyFont="1" applyFill="1" applyBorder="1" applyAlignment="1" applyProtection="1">
      <alignment horizontal="center"/>
    </xf>
    <xf numFmtId="0" fontId="58" fillId="10" borderId="11" xfId="0" applyFont="1" applyFill="1" applyBorder="1" applyAlignment="1" applyProtection="1">
      <alignment horizontal="center"/>
    </xf>
    <xf numFmtId="0" fontId="58" fillId="10" borderId="10" xfId="0" applyFont="1" applyFill="1" applyBorder="1" applyAlignment="1" applyProtection="1">
      <alignment horizontal="center"/>
    </xf>
    <xf numFmtId="0" fontId="58" fillId="10" borderId="8" xfId="0" applyFont="1" applyFill="1" applyBorder="1" applyAlignment="1" applyProtection="1">
      <alignment horizontal="center"/>
    </xf>
    <xf numFmtId="0" fontId="58" fillId="10" borderId="9" xfId="0" applyFont="1" applyFill="1" applyBorder="1" applyAlignment="1" applyProtection="1">
      <alignment horizontal="center"/>
    </xf>
    <xf numFmtId="172" fontId="56" fillId="0" borderId="11" xfId="35" applyFont="1" applyFill="1" applyBorder="1" applyAlignment="1" applyProtection="1">
      <alignment horizontal="center"/>
    </xf>
    <xf numFmtId="10" fontId="23" fillId="0" borderId="7" xfId="29" applyNumberFormat="1" applyFont="1" applyFill="1" applyBorder="1" applyAlignment="1" applyProtection="1">
      <alignment horizontal="center" vertical="center"/>
    </xf>
    <xf numFmtId="172" fontId="56" fillId="10" borderId="6" xfId="35" applyFont="1" applyFill="1" applyBorder="1" applyAlignment="1" applyProtection="1">
      <alignment horizontal="center"/>
      <protection locked="0"/>
    </xf>
    <xf numFmtId="172" fontId="56" fillId="0" borderId="6" xfId="35" applyFont="1" applyFill="1" applyBorder="1" applyAlignment="1" applyProtection="1">
      <alignment horizontal="center"/>
    </xf>
    <xf numFmtId="172" fontId="58" fillId="0" borderId="12" xfId="35" applyFont="1" applyFill="1" applyBorder="1" applyAlignment="1" applyProtection="1">
      <alignment horizontal="center" vertical="center"/>
    </xf>
    <xf numFmtId="10" fontId="23" fillId="0" borderId="16" xfId="29" applyNumberFormat="1" applyFont="1" applyFill="1" applyBorder="1" applyAlignment="1" applyProtection="1">
      <alignment horizontal="center" vertical="center"/>
    </xf>
    <xf numFmtId="0" fontId="60" fillId="10" borderId="3" xfId="0" applyFont="1" applyFill="1" applyBorder="1" applyAlignment="1" applyProtection="1">
      <alignment horizontal="center" vertical="center"/>
    </xf>
    <xf numFmtId="172" fontId="58" fillId="0" borderId="12" xfId="35" applyFont="1" applyFill="1" applyBorder="1" applyAlignment="1" applyProtection="1">
      <alignment horizontal="center"/>
    </xf>
    <xf numFmtId="0" fontId="60" fillId="10" borderId="13" xfId="0" applyFont="1" applyFill="1" applyBorder="1" applyAlignment="1" applyProtection="1">
      <alignment horizontal="center" vertical="center"/>
    </xf>
    <xf numFmtId="0" fontId="58" fillId="10" borderId="16" xfId="0" applyFont="1" applyFill="1" applyBorder="1" applyAlignment="1" applyProtection="1">
      <alignment horizontal="center" vertical="center"/>
    </xf>
    <xf numFmtId="0" fontId="58" fillId="10" borderId="16" xfId="25" applyFont="1" applyFill="1" applyBorder="1" applyAlignment="1" applyProtection="1">
      <alignment horizontal="center" vertical="center" wrapText="1"/>
    </xf>
    <xf numFmtId="0" fontId="55" fillId="0" borderId="3" xfId="0" applyFont="1" applyFill="1" applyBorder="1" applyAlignment="1" applyProtection="1">
      <alignment horizontal="center" vertical="center"/>
    </xf>
    <xf numFmtId="0" fontId="60" fillId="10" borderId="2" xfId="0" applyFont="1" applyFill="1" applyBorder="1" applyAlignment="1" applyProtection="1">
      <alignment horizontal="center" vertical="center" wrapText="1"/>
    </xf>
    <xf numFmtId="0" fontId="58" fillId="10" borderId="2" xfId="0" applyFont="1" applyFill="1" applyBorder="1" applyAlignment="1" applyProtection="1">
      <alignment horizontal="left" vertical="center" wrapText="1"/>
    </xf>
    <xf numFmtId="10" fontId="63" fillId="11" borderId="16" xfId="29" applyNumberFormat="1" applyFont="1" applyFill="1" applyBorder="1" applyAlignment="1" applyProtection="1">
      <alignment horizontal="center" vertical="center" wrapText="1"/>
    </xf>
    <xf numFmtId="172" fontId="56" fillId="11" borderId="16" xfId="35" applyFont="1" applyFill="1" applyBorder="1" applyAlignment="1" applyProtection="1">
      <alignment horizontal="center" vertical="center"/>
    </xf>
    <xf numFmtId="0" fontId="58" fillId="10" borderId="16" xfId="0" applyFont="1" applyFill="1" applyBorder="1" applyAlignment="1" applyProtection="1">
      <alignment horizontal="center" vertical="center" wrapText="1"/>
    </xf>
    <xf numFmtId="0" fontId="58" fillId="11" borderId="13" xfId="0" applyFont="1" applyFill="1" applyBorder="1" applyAlignment="1" applyProtection="1">
      <alignment horizontal="left" wrapText="1"/>
      <protection locked="0"/>
    </xf>
    <xf numFmtId="172" fontId="56" fillId="10" borderId="10" xfId="35" applyFont="1" applyFill="1" applyBorder="1" applyAlignment="1" applyProtection="1">
      <alignment horizontal="center"/>
      <protection locked="0"/>
    </xf>
    <xf numFmtId="0" fontId="58" fillId="11" borderId="4" xfId="0" applyFont="1" applyFill="1" applyBorder="1" applyAlignment="1" applyProtection="1">
      <alignment horizontal="left" wrapText="1"/>
      <protection locked="0"/>
    </xf>
    <xf numFmtId="172" fontId="56" fillId="10" borderId="7" xfId="35" applyFont="1" applyFill="1" applyBorder="1" applyAlignment="1" applyProtection="1">
      <alignment horizontal="center"/>
      <protection locked="0"/>
    </xf>
    <xf numFmtId="0" fontId="58" fillId="11" borderId="5" xfId="0" applyFont="1" applyFill="1" applyBorder="1" applyAlignment="1" applyProtection="1">
      <alignment horizontal="left" wrapText="1"/>
    </xf>
    <xf numFmtId="172" fontId="58" fillId="0" borderId="9" xfId="35" applyFont="1" applyFill="1" applyBorder="1" applyAlignment="1" applyProtection="1">
      <alignment horizontal="center" vertical="center" wrapText="1"/>
    </xf>
    <xf numFmtId="0" fontId="58" fillId="10" borderId="2" xfId="0" applyFont="1" applyFill="1" applyBorder="1" applyAlignment="1" applyProtection="1">
      <alignment horizontal="center" vertical="center" wrapText="1"/>
    </xf>
    <xf numFmtId="0" fontId="58" fillId="10" borderId="9" xfId="0" applyFont="1" applyFill="1" applyBorder="1" applyAlignment="1" applyProtection="1">
      <alignment horizontal="center" vertical="center" wrapText="1"/>
    </xf>
    <xf numFmtId="0" fontId="58" fillId="10" borderId="7" xfId="0" applyFont="1" applyFill="1" applyBorder="1" applyAlignment="1" applyProtection="1">
      <alignment horizontal="center" vertical="center" wrapText="1"/>
    </xf>
    <xf numFmtId="172" fontId="58" fillId="10" borderId="10" xfId="35" applyFont="1" applyFill="1" applyBorder="1" applyAlignment="1" applyProtection="1">
      <alignment horizontal="center" vertical="center" wrapText="1"/>
      <protection locked="0"/>
    </xf>
    <xf numFmtId="172" fontId="58" fillId="10" borderId="7" xfId="35" applyFont="1" applyFill="1" applyBorder="1" applyAlignment="1" applyProtection="1">
      <alignment horizontal="center" vertical="center" wrapText="1"/>
      <protection locked="0"/>
    </xf>
    <xf numFmtId="172" fontId="58" fillId="11" borderId="9" xfId="35" applyFont="1" applyFill="1" applyBorder="1" applyAlignment="1" applyProtection="1">
      <alignment horizontal="center" vertical="center" wrapText="1"/>
    </xf>
    <xf numFmtId="0" fontId="58" fillId="10" borderId="10" xfId="0" applyFont="1" applyFill="1" applyBorder="1" applyAlignment="1" applyProtection="1">
      <alignment horizontal="center" vertical="center" wrapText="1"/>
    </xf>
    <xf numFmtId="172" fontId="58" fillId="10" borderId="10" xfId="35" applyFont="1" applyFill="1" applyBorder="1" applyAlignment="1" applyProtection="1">
      <alignment horizontal="center" vertical="center"/>
      <protection locked="0"/>
    </xf>
    <xf numFmtId="172" fontId="58" fillId="10" borderId="7" xfId="35" applyFont="1" applyFill="1" applyBorder="1" applyAlignment="1" applyProtection="1">
      <alignment horizontal="center" vertical="center"/>
      <protection locked="0"/>
    </xf>
    <xf numFmtId="0" fontId="56" fillId="0" borderId="14" xfId="0" applyNumberFormat="1" applyFont="1" applyFill="1" applyBorder="1" applyAlignment="1" applyProtection="1">
      <alignment horizontal="left"/>
      <protection locked="0"/>
    </xf>
    <xf numFmtId="0" fontId="62" fillId="0" borderId="0" xfId="0" applyFont="1" applyFill="1" applyBorder="1" applyAlignment="1" applyProtection="1">
      <alignment horizontal="left" vertical="center" wrapText="1"/>
    </xf>
    <xf numFmtId="0" fontId="58" fillId="11" borderId="15" xfId="0" applyFont="1" applyFill="1" applyBorder="1" applyAlignment="1" applyProtection="1"/>
    <xf numFmtId="0" fontId="56" fillId="0" borderId="0" xfId="25" applyNumberFormat="1" applyFont="1" applyFill="1" applyBorder="1" applyAlignment="1" applyProtection="1">
      <alignment horizontal="left"/>
    </xf>
    <xf numFmtId="0" fontId="58" fillId="0" borderId="0" xfId="25" applyNumberFormat="1" applyFont="1" applyFill="1" applyBorder="1" applyAlignment="1" applyProtection="1">
      <alignment horizontal="left"/>
    </xf>
    <xf numFmtId="0" fontId="58" fillId="10" borderId="12" xfId="25" applyFont="1" applyFill="1" applyBorder="1" applyAlignment="1" applyProtection="1">
      <alignment horizontal="center" vertical="center" wrapText="1"/>
    </xf>
    <xf numFmtId="0" fontId="58" fillId="10" borderId="16" xfId="25" applyFont="1" applyFill="1" applyBorder="1" applyAlignment="1" applyProtection="1">
      <alignment horizontal="center"/>
    </xf>
    <xf numFmtId="0" fontId="60" fillId="10" borderId="2" xfId="25" applyFont="1" applyFill="1" applyBorder="1" applyAlignment="1" applyProtection="1">
      <alignment horizontal="center" vertical="center" wrapText="1"/>
    </xf>
    <xf numFmtId="0" fontId="58" fillId="10" borderId="16" xfId="25" applyFont="1" applyFill="1" applyBorder="1" applyAlignment="1" applyProtection="1">
      <alignment horizontal="center" vertical="top" wrapText="1"/>
    </xf>
    <xf numFmtId="0" fontId="56" fillId="11" borderId="4" xfId="25" applyFont="1" applyFill="1" applyBorder="1" applyAlignment="1" applyProtection="1">
      <alignment horizontal="left" wrapText="1"/>
    </xf>
    <xf numFmtId="0" fontId="56" fillId="11" borderId="5" xfId="25" applyFont="1" applyFill="1" applyBorder="1" applyAlignment="1" applyProtection="1">
      <alignment horizontal="left" wrapText="1"/>
    </xf>
    <xf numFmtId="0" fontId="59" fillId="0" borderId="3" xfId="25" applyFont="1" applyFill="1" applyBorder="1" applyAlignment="1" applyProtection="1">
      <alignment horizontal="center"/>
    </xf>
    <xf numFmtId="172" fontId="56" fillId="10" borderId="8" xfId="35" applyFont="1" applyFill="1" applyBorder="1" applyAlignment="1" applyProtection="1">
      <alignment horizontal="center"/>
      <protection locked="0"/>
    </xf>
    <xf numFmtId="172" fontId="56" fillId="0" borderId="12" xfId="25" applyNumberFormat="1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left" vertical="top" wrapText="1"/>
    </xf>
    <xf numFmtId="0" fontId="37" fillId="0" borderId="0" xfId="0" applyFont="1" applyFill="1" applyBorder="1" applyAlignment="1" applyProtection="1">
      <alignment horizontal="left" vertical="top" wrapText="1"/>
    </xf>
    <xf numFmtId="0" fontId="40" fillId="0" borderId="0" xfId="0" applyFont="1" applyFill="1" applyBorder="1" applyAlignment="1" applyProtection="1">
      <alignment horizontal="center" vertical="top" wrapText="1"/>
    </xf>
    <xf numFmtId="0" fontId="15" fillId="0" borderId="15" xfId="0" applyFont="1" applyFill="1" applyBorder="1" applyAlignment="1" applyProtection="1">
      <alignment horizontal="left" vertical="top" wrapText="1"/>
    </xf>
    <xf numFmtId="0" fontId="37" fillId="0" borderId="0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right" vertical="top" wrapText="1"/>
    </xf>
    <xf numFmtId="174" fontId="15" fillId="0" borderId="0" xfId="0" applyNumberFormat="1" applyFont="1" applyFill="1" applyBorder="1" applyAlignment="1" applyProtection="1">
      <alignment horizontal="right" vertical="top" wrapText="1"/>
    </xf>
    <xf numFmtId="0" fontId="54" fillId="10" borderId="14" xfId="0" applyFont="1" applyFill="1" applyBorder="1" applyAlignment="1" applyProtection="1">
      <alignment horizontal="center" vertical="center" wrapText="1"/>
    </xf>
    <xf numFmtId="0" fontId="37" fillId="10" borderId="11" xfId="0" applyFont="1" applyFill="1" applyBorder="1" applyAlignment="1" applyProtection="1">
      <alignment horizontal="center" vertical="top"/>
    </xf>
    <xf numFmtId="0" fontId="37" fillId="10" borderId="14" xfId="0" applyFont="1" applyFill="1" applyBorder="1" applyAlignment="1" applyProtection="1">
      <alignment horizontal="right" vertical="top" wrapText="1"/>
    </xf>
    <xf numFmtId="0" fontId="37" fillId="10" borderId="8" xfId="0" applyFont="1" applyFill="1" applyBorder="1" applyAlignment="1" applyProtection="1">
      <alignment horizontal="center" vertical="top" wrapText="1"/>
    </xf>
    <xf numFmtId="0" fontId="37" fillId="10" borderId="2" xfId="0" applyFont="1" applyFill="1" applyBorder="1" applyAlignment="1" applyProtection="1">
      <alignment horizontal="center" vertical="center" wrapText="1"/>
    </xf>
    <xf numFmtId="0" fontId="37" fillId="10" borderId="16" xfId="0" applyFont="1" applyFill="1" applyBorder="1" applyAlignment="1" applyProtection="1">
      <alignment horizontal="center" vertical="center" wrapText="1"/>
    </xf>
    <xf numFmtId="172" fontId="15" fillId="0" borderId="6" xfId="35" applyFont="1" applyFill="1" applyBorder="1" applyAlignment="1" applyProtection="1">
      <alignment horizontal="left" vertical="top"/>
    </xf>
    <xf numFmtId="172" fontId="15" fillId="0" borderId="11" xfId="35" applyFont="1" applyFill="1" applyBorder="1" applyAlignment="1" applyProtection="1">
      <alignment horizontal="center" vertical="top"/>
    </xf>
    <xf numFmtId="172" fontId="15" fillId="0" borderId="7" xfId="35" applyFont="1" applyFill="1" applyBorder="1" applyAlignment="1" applyProtection="1">
      <alignment horizontal="center" vertical="top"/>
    </xf>
    <xf numFmtId="172" fontId="15" fillId="10" borderId="6" xfId="35" applyNumberFormat="1" applyFont="1" applyFill="1" applyBorder="1" applyAlignment="1" applyProtection="1">
      <alignment horizontal="left" vertical="top"/>
      <protection locked="0"/>
    </xf>
    <xf numFmtId="172" fontId="15" fillId="10" borderId="8" xfId="35" applyNumberFormat="1" applyFont="1" applyFill="1" applyBorder="1" applyAlignment="1" applyProtection="1">
      <alignment horizontal="center" vertical="top"/>
      <protection locked="0"/>
    </xf>
    <xf numFmtId="172" fontId="15" fillId="10" borderId="7" xfId="35" applyNumberFormat="1" applyFont="1" applyFill="1" applyBorder="1" applyAlignment="1" applyProtection="1">
      <alignment horizontal="center" vertical="top"/>
      <protection locked="0"/>
    </xf>
    <xf numFmtId="172" fontId="15" fillId="0" borderId="11" xfId="35" applyFont="1" applyFill="1" applyBorder="1" applyAlignment="1" applyProtection="1">
      <alignment horizontal="left" vertical="top"/>
    </xf>
    <xf numFmtId="172" fontId="15" fillId="0" borderId="6" xfId="35" applyFont="1" applyFill="1" applyBorder="1" applyAlignment="1" applyProtection="1">
      <alignment horizontal="center" vertical="top"/>
    </xf>
    <xf numFmtId="172" fontId="15" fillId="0" borderId="10" xfId="35" applyFont="1" applyFill="1" applyBorder="1" applyAlignment="1" applyProtection="1">
      <alignment horizontal="center" vertical="top"/>
    </xf>
    <xf numFmtId="172" fontId="15" fillId="10" borderId="6" xfId="35" applyNumberFormat="1" applyFont="1" applyFill="1" applyBorder="1" applyAlignment="1" applyProtection="1">
      <alignment horizontal="center" vertical="top"/>
      <protection locked="0"/>
    </xf>
    <xf numFmtId="172" fontId="15" fillId="10" borderId="8" xfId="35" applyNumberFormat="1" applyFont="1" applyFill="1" applyBorder="1" applyAlignment="1" applyProtection="1">
      <alignment horizontal="left" vertical="top"/>
      <protection locked="0"/>
    </xf>
    <xf numFmtId="172" fontId="15" fillId="10" borderId="9" xfId="35" applyNumberFormat="1" applyFont="1" applyFill="1" applyBorder="1" applyAlignment="1" applyProtection="1">
      <alignment horizontal="center" vertical="top"/>
      <protection locked="0"/>
    </xf>
    <xf numFmtId="172" fontId="15" fillId="10" borderId="6" xfId="35" applyNumberFormat="1" applyFont="1" applyFill="1" applyBorder="1" applyAlignment="1" applyProtection="1">
      <alignment horizontal="center" vertical="center"/>
      <protection locked="0"/>
    </xf>
    <xf numFmtId="172" fontId="15" fillId="10" borderId="7" xfId="35" applyNumberFormat="1" applyFont="1" applyFill="1" applyBorder="1" applyAlignment="1" applyProtection="1">
      <alignment horizontal="center" vertical="center"/>
      <protection locked="0"/>
    </xf>
    <xf numFmtId="0" fontId="15" fillId="0" borderId="10" xfId="0" applyNumberFormat="1" applyFont="1" applyFill="1" applyBorder="1" applyAlignment="1" applyProtection="1">
      <alignment horizontal="left" vertical="top" wrapText="1"/>
      <protection locked="0"/>
    </xf>
    <xf numFmtId="0" fontId="23" fillId="0" borderId="0" xfId="0" applyNumberFormat="1" applyFont="1" applyBorder="1" applyAlignment="1" applyProtection="1">
      <alignment horizontal="left" vertical="center" wrapText="1"/>
      <protection locked="0"/>
    </xf>
    <xf numFmtId="0" fontId="64" fillId="22" borderId="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top" wrapText="1"/>
    </xf>
    <xf numFmtId="0" fontId="24" fillId="0" borderId="0" xfId="0" applyFont="1" applyFill="1" applyBorder="1" applyAlignment="1" applyProtection="1"/>
    <xf numFmtId="0" fontId="37" fillId="10" borderId="12" xfId="0" applyFont="1" applyFill="1" applyBorder="1" applyAlignment="1" applyProtection="1">
      <alignment horizontal="center" vertical="center"/>
    </xf>
    <xf numFmtId="172" fontId="15" fillId="10" borderId="4" xfId="35" applyFont="1" applyFill="1" applyBorder="1" applyAlignment="1" applyProtection="1">
      <alignment horizontal="center"/>
      <protection locked="0"/>
    </xf>
    <xf numFmtId="0" fontId="37" fillId="10" borderId="11" xfId="0" applyFont="1" applyFill="1" applyBorder="1" applyAlignment="1" applyProtection="1">
      <alignment horizontal="center" vertical="center"/>
    </xf>
    <xf numFmtId="0" fontId="37" fillId="10" borderId="2" xfId="0" applyFont="1" applyFill="1" applyBorder="1" applyAlignment="1" applyProtection="1">
      <alignment horizontal="center" vertical="center"/>
    </xf>
    <xf numFmtId="172" fontId="15" fillId="10" borderId="12" xfId="35" applyFont="1" applyFill="1" applyBorder="1" applyAlignment="1" applyProtection="1">
      <alignment horizontal="center"/>
      <protection locked="0"/>
    </xf>
    <xf numFmtId="0" fontId="37" fillId="10" borderId="6" xfId="0" applyFont="1" applyFill="1" applyBorder="1" applyAlignment="1" applyProtection="1">
      <alignment horizontal="center" vertical="center"/>
    </xf>
    <xf numFmtId="0" fontId="37" fillId="10" borderId="6" xfId="0" applyFont="1" applyFill="1" applyBorder="1" applyAlignment="1" applyProtection="1">
      <alignment horizontal="center"/>
    </xf>
    <xf numFmtId="10" fontId="15" fillId="0" borderId="11" xfId="29" applyNumberFormat="1" applyFont="1" applyFill="1" applyBorder="1" applyAlignment="1" applyProtection="1">
      <alignment horizontal="center"/>
    </xf>
    <xf numFmtId="10" fontId="15" fillId="0" borderId="8" xfId="29" applyNumberFormat="1" applyFont="1" applyFill="1" applyBorder="1" applyAlignment="1" applyProtection="1">
      <alignment horizontal="center"/>
    </xf>
    <xf numFmtId="0" fontId="37" fillId="10" borderId="12" xfId="0" applyFont="1" applyFill="1" applyBorder="1" applyAlignment="1" applyProtection="1">
      <alignment horizontal="center" vertical="center" wrapText="1"/>
    </xf>
    <xf numFmtId="0" fontId="37" fillId="10" borderId="12" xfId="0" applyFont="1" applyFill="1" applyBorder="1" applyAlignment="1" applyProtection="1">
      <alignment horizontal="center"/>
    </xf>
    <xf numFmtId="10" fontId="15" fillId="10" borderId="11" xfId="29" applyNumberFormat="1" applyFont="1" applyFill="1" applyBorder="1" applyAlignment="1" applyProtection="1">
      <alignment horizontal="center"/>
      <protection locked="0"/>
    </xf>
    <xf numFmtId="10" fontId="15" fillId="10" borderId="6" xfId="29" applyNumberFormat="1" applyFont="1" applyFill="1" applyBorder="1" applyAlignment="1" applyProtection="1">
      <alignment horizontal="center"/>
      <protection locked="0"/>
    </xf>
    <xf numFmtId="10" fontId="15" fillId="10" borderId="8" xfId="29" applyNumberFormat="1" applyFont="1" applyFill="1" applyBorder="1" applyAlignment="1" applyProtection="1">
      <alignment horizontal="center"/>
      <protection locked="0"/>
    </xf>
    <xf numFmtId="10" fontId="15" fillId="10" borderId="12" xfId="29" applyNumberFormat="1" applyFont="1" applyFill="1" applyBorder="1" applyAlignment="1" applyProtection="1">
      <alignment horizontal="center"/>
      <protection locked="0"/>
    </xf>
    <xf numFmtId="0" fontId="23" fillId="0" borderId="14" xfId="0" applyNumberFormat="1" applyFont="1" applyBorder="1" applyAlignment="1" applyProtection="1">
      <alignment horizontal="left" vertical="center" wrapText="1"/>
      <protection locked="0"/>
    </xf>
  </cellXfs>
  <cellStyles count="39">
    <cellStyle name="Accent 1 1" xfId="1"/>
    <cellStyle name="Accent 1 2" xfId="2"/>
    <cellStyle name="Accent 2 1" xfId="3"/>
    <cellStyle name="Accent 2 2" xfId="4"/>
    <cellStyle name="Accent 3 1" xfId="5"/>
    <cellStyle name="Accent 3 2" xfId="6"/>
    <cellStyle name="Accent 4" xfId="7"/>
    <cellStyle name="Accent 5" xfId="8"/>
    <cellStyle name="Bad 1" xfId="9"/>
    <cellStyle name="Bad 2" xfId="10"/>
    <cellStyle name="Error 1" xfId="11"/>
    <cellStyle name="Error 2" xfId="12"/>
    <cellStyle name="Footnote 1" xfId="13"/>
    <cellStyle name="Footnote 2" xfId="14"/>
    <cellStyle name="Good 1" xfId="15"/>
    <cellStyle name="Good 2" xfId="16"/>
    <cellStyle name="Heading 1 1" xfId="17"/>
    <cellStyle name="Heading 1 2" xfId="18"/>
    <cellStyle name="Heading 2 1" xfId="19"/>
    <cellStyle name="Heading 2 2" xfId="20"/>
    <cellStyle name="Heading 3" xfId="21"/>
    <cellStyle name="Heading 4" xfId="22"/>
    <cellStyle name="Neutral 1" xfId="23"/>
    <cellStyle name="Neutral 2" xfId="24"/>
    <cellStyle name="Normal" xfId="0" builtinId="0"/>
    <cellStyle name="Normal 2" xfId="25"/>
    <cellStyle name="Normal 3" xfId="26"/>
    <cellStyle name="Note 1" xfId="27"/>
    <cellStyle name="Note 2" xfId="28"/>
    <cellStyle name="Porcentagem" xfId="29" builtinId="5"/>
    <cellStyle name="Separador de milhares 2" xfId="30"/>
    <cellStyle name="Status 1" xfId="31"/>
    <cellStyle name="Status 2" xfId="32"/>
    <cellStyle name="Text 1" xfId="33"/>
    <cellStyle name="Text 2" xfId="34"/>
    <cellStyle name="Vírgula" xfId="35" builtinId="3"/>
    <cellStyle name="Vírgula 2" xfId="36"/>
    <cellStyle name="Warning 1" xfId="37"/>
    <cellStyle name="Warning 2" xfId="38"/>
  </cellStyles>
  <dxfs count="28"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A2A2A3"/>
      <rgbColor rgb="00ED1C24"/>
      <rgbColor rgb="00FFFFCC"/>
      <rgbColor rgb="00E0EFD4"/>
      <rgbColor rgb="00660066"/>
      <rgbColor rgb="00FF8080"/>
      <rgbColor rgb="000066CC"/>
      <rgbColor rgb="00CCCCCC"/>
      <rgbColor rgb="00000080"/>
      <rgbColor rgb="00FF00FF"/>
      <rgbColor rgb="00FFFBCC"/>
      <rgbColor rgb="0000FFFF"/>
      <rgbColor rgb="00800080"/>
      <rgbColor rgb="00800000"/>
      <rgbColor rgb="00008080"/>
      <rgbColor rgb="000000FF"/>
      <rgbColor rgb="0000CCFF"/>
      <rgbColor rgb="00DDDDDD"/>
      <rgbColor rgb="00CCFFCC"/>
      <rgbColor rgb="00FFFF99"/>
      <rgbColor rgb="00BFBFC0"/>
      <rgbColor rgb="00D9D9D9"/>
      <rgbColor rgb="00B2B2B2"/>
      <rgbColor rgb="00FFCCCC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33300"/>
      <rgbColor rgb="00CE181E"/>
      <rgbColor rgb="00993366"/>
      <rgbColor rgb="0060606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10"/>
  <sheetViews>
    <sheetView tabSelected="1" zoomScale="80" zoomScaleNormal="80" workbookViewId="0">
      <selection activeCell="B18" sqref="B18"/>
    </sheetView>
  </sheetViews>
  <sheetFormatPr defaultColWidth="8.81640625" defaultRowHeight="12.75" customHeight="1" x14ac:dyDescent="0.25"/>
  <cols>
    <col min="1" max="1" width="72.7265625" style="1" customWidth="1"/>
    <col min="2" max="2" width="67.453125" style="1" customWidth="1"/>
    <col min="3" max="242" width="8.81640625" style="1" customWidth="1"/>
    <col min="243" max="252" width="8.81640625" style="2" customWidth="1"/>
    <col min="253" max="16384" width="8.81640625" style="1"/>
  </cols>
  <sheetData>
    <row r="1" spans="1:256" ht="18.75" customHeight="1" x14ac:dyDescent="0.25">
      <c r="A1" s="864" t="s">
        <v>1139</v>
      </c>
      <c r="B1" s="864"/>
    </row>
    <row r="2" spans="1:256" ht="18.75" customHeight="1" x14ac:dyDescent="0.25">
      <c r="A2" s="864" t="s">
        <v>0</v>
      </c>
      <c r="B2" s="864"/>
    </row>
    <row r="3" spans="1:256" ht="22.5" customHeight="1" x14ac:dyDescent="0.25">
      <c r="A3" s="864" t="s">
        <v>1140</v>
      </c>
      <c r="B3" s="864"/>
      <c r="D3" s="867" t="str">
        <f>IF(IT11=1,"","O preenchimento do período (Bimestre) diferente do indicado pode comprometer a obtenção de alguns índices!!!! Selecione o período clicando na setinha à direita da linha que indica o período!!!!")</f>
        <v/>
      </c>
      <c r="E3" s="867"/>
      <c r="F3" s="867"/>
      <c r="G3" s="867"/>
      <c r="II3" s="3"/>
      <c r="IJ3" s="3"/>
      <c r="IK3" s="3"/>
      <c r="IL3" s="3"/>
      <c r="IM3" s="3"/>
      <c r="IN3" s="3"/>
      <c r="IO3" s="3"/>
      <c r="IP3" s="3"/>
      <c r="IQ3" s="3"/>
      <c r="IR3" s="3"/>
      <c r="IS3" s="4"/>
      <c r="IT3" s="4"/>
      <c r="IU3" s="4"/>
      <c r="IV3" s="4"/>
    </row>
    <row r="4" spans="1:256" s="6" customFormat="1" ht="22.5" customHeight="1" x14ac:dyDescent="0.35">
      <c r="A4" s="868" t="s">
        <v>1</v>
      </c>
      <c r="B4" s="868"/>
      <c r="C4" s="5"/>
      <c r="D4" s="867"/>
      <c r="E4" s="867"/>
      <c r="F4" s="867"/>
      <c r="G4" s="867"/>
      <c r="H4" s="5"/>
      <c r="I4" s="5"/>
      <c r="II4" s="869" t="s">
        <v>2</v>
      </c>
      <c r="IJ4" s="869"/>
      <c r="IK4" s="869"/>
      <c r="IL4" s="869"/>
      <c r="IM4" s="869"/>
      <c r="IN4" s="869"/>
      <c r="IO4" s="3">
        <f>IF($A$5=IP4,1,0)</f>
        <v>0</v>
      </c>
      <c r="IP4" s="863" t="s">
        <v>3</v>
      </c>
      <c r="IQ4" s="863"/>
      <c r="IR4" s="863"/>
      <c r="IS4" s="863"/>
      <c r="IT4" s="863"/>
      <c r="IU4" s="863"/>
      <c r="IV4" s="863"/>
    </row>
    <row r="5" spans="1:256" ht="18.75" customHeight="1" x14ac:dyDescent="0.25">
      <c r="A5" s="864" t="s">
        <v>4</v>
      </c>
      <c r="B5" s="864"/>
      <c r="D5" s="867"/>
      <c r="E5" s="867"/>
      <c r="F5" s="867"/>
      <c r="G5" s="867"/>
      <c r="II5" s="869"/>
      <c r="IJ5" s="869"/>
      <c r="IK5" s="869"/>
      <c r="IL5" s="869"/>
      <c r="IM5" s="869"/>
      <c r="IN5" s="869"/>
      <c r="IO5" s="3"/>
      <c r="IP5" s="3"/>
      <c r="IQ5" s="3"/>
      <c r="IR5" s="3"/>
      <c r="IS5" s="4"/>
      <c r="IT5" s="4">
        <f t="shared" ref="IT5:IT10" si="0">IF($A$5=IV5,1,0)</f>
        <v>1</v>
      </c>
      <c r="IU5" s="4"/>
      <c r="IV5" s="7" t="s">
        <v>4</v>
      </c>
    </row>
    <row r="6" spans="1:256" ht="24" customHeight="1" x14ac:dyDescent="0.25">
      <c r="A6" s="865" t="s">
        <v>5</v>
      </c>
      <c r="B6" s="865"/>
      <c r="D6" s="867"/>
      <c r="E6" s="867"/>
      <c r="F6" s="867"/>
      <c r="G6" s="867"/>
      <c r="II6" s="869"/>
      <c r="IJ6" s="869"/>
      <c r="IK6" s="869"/>
      <c r="IL6" s="869"/>
      <c r="IM6" s="869"/>
      <c r="IN6" s="869"/>
      <c r="IO6" s="3"/>
      <c r="IP6" s="3"/>
      <c r="IQ6" s="3"/>
      <c r="IR6" s="3"/>
      <c r="IS6" s="4"/>
      <c r="IT6" s="4">
        <f t="shared" si="0"/>
        <v>0</v>
      </c>
      <c r="IU6" s="4"/>
      <c r="IV6" s="7" t="s">
        <v>6</v>
      </c>
    </row>
    <row r="7" spans="1:256" ht="23.25" customHeight="1" x14ac:dyDescent="0.25">
      <c r="A7" s="866" t="str">
        <f>IF(B19="","Por favor, informe o endereço eletrônico do Portal da Transparência.","")</f>
        <v/>
      </c>
      <c r="B7" s="866"/>
      <c r="D7" s="867"/>
      <c r="E7" s="867"/>
      <c r="F7" s="867"/>
      <c r="G7" s="867"/>
      <c r="II7" s="869"/>
      <c r="IJ7" s="869"/>
      <c r="IK7" s="869"/>
      <c r="IL7" s="869"/>
      <c r="IM7" s="869"/>
      <c r="IN7" s="869"/>
      <c r="IO7" s="3"/>
      <c r="IP7" s="3"/>
      <c r="IQ7" s="3"/>
      <c r="IR7" s="3"/>
      <c r="IS7" s="4"/>
      <c r="IT7" s="4">
        <f t="shared" si="0"/>
        <v>0</v>
      </c>
      <c r="IU7" s="4"/>
      <c r="IV7" s="7" t="s">
        <v>3</v>
      </c>
    </row>
    <row r="8" spans="1:256" ht="18" customHeight="1" x14ac:dyDescent="0.25">
      <c r="A8" s="8" t="s">
        <v>7</v>
      </c>
      <c r="B8" s="9"/>
      <c r="II8" s="869"/>
      <c r="IJ8" s="869"/>
      <c r="IK8" s="869"/>
      <c r="IL8" s="869"/>
      <c r="IM8" s="869"/>
      <c r="IN8" s="869"/>
      <c r="IO8" s="3"/>
      <c r="IP8" s="3"/>
      <c r="IQ8" s="3"/>
      <c r="IR8" s="3"/>
      <c r="IS8" s="4"/>
      <c r="IT8" s="4">
        <f t="shared" si="0"/>
        <v>0</v>
      </c>
      <c r="IU8" s="4"/>
      <c r="IV8" s="7" t="s">
        <v>8</v>
      </c>
    </row>
    <row r="9" spans="1:256" ht="12.75" customHeight="1" x14ac:dyDescent="0.25">
      <c r="A9" s="10" t="s">
        <v>9</v>
      </c>
      <c r="B9" s="11" t="s">
        <v>1141</v>
      </c>
      <c r="C9" s="12">
        <f>IF(B9="",1,0)</f>
        <v>0</v>
      </c>
      <c r="II9" s="869"/>
      <c r="IJ9" s="869"/>
      <c r="IK9" s="869"/>
      <c r="IL9" s="869"/>
      <c r="IM9" s="869"/>
      <c r="IN9" s="869"/>
      <c r="IO9" s="3"/>
      <c r="IP9" s="3"/>
      <c r="IQ9" s="3"/>
      <c r="IR9" s="3"/>
      <c r="IS9" s="4"/>
      <c r="IT9" s="4">
        <f t="shared" si="0"/>
        <v>0</v>
      </c>
      <c r="IU9" s="4"/>
      <c r="IV9" s="7" t="s">
        <v>10</v>
      </c>
    </row>
    <row r="10" spans="1:256" ht="12.75" customHeight="1" x14ac:dyDescent="0.25">
      <c r="A10" s="13" t="s">
        <v>11</v>
      </c>
      <c r="B10" s="11" t="s">
        <v>1142</v>
      </c>
      <c r="C10" s="12">
        <f>IF(B10="",1,0)</f>
        <v>0</v>
      </c>
      <c r="II10" s="869"/>
      <c r="IJ10" s="869"/>
      <c r="IK10" s="869"/>
      <c r="IL10" s="869"/>
      <c r="IM10" s="869"/>
      <c r="IN10" s="869"/>
      <c r="IO10" s="3"/>
      <c r="IP10" s="3"/>
      <c r="IQ10" s="3"/>
      <c r="IR10" s="3"/>
      <c r="IS10" s="4"/>
      <c r="IT10" s="4">
        <f t="shared" si="0"/>
        <v>0</v>
      </c>
      <c r="IU10" s="4"/>
      <c r="IV10" s="7" t="s">
        <v>12</v>
      </c>
    </row>
    <row r="11" spans="1:256" ht="12.75" customHeight="1" x14ac:dyDescent="0.25">
      <c r="A11" s="10" t="s">
        <v>13</v>
      </c>
      <c r="B11" s="11" t="s">
        <v>1143</v>
      </c>
      <c r="C11" s="12">
        <f>IF(B11="",1,0)</f>
        <v>0</v>
      </c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4"/>
      <c r="IT11" s="4">
        <f>SUM(IT5:IT10)+IO4</f>
        <v>1</v>
      </c>
      <c r="IU11" s="4"/>
      <c r="IV11" s="4"/>
    </row>
    <row r="12" spans="1:256" ht="12.75" customHeight="1" x14ac:dyDescent="0.25">
      <c r="A12" s="13" t="s">
        <v>14</v>
      </c>
      <c r="B12" s="858" t="s">
        <v>1144</v>
      </c>
      <c r="C12" s="12">
        <f>IF(B12="",1,0)</f>
        <v>0</v>
      </c>
    </row>
    <row r="13" spans="1:256" ht="12.75" customHeight="1" x14ac:dyDescent="0.25">
      <c r="A13" s="10" t="s">
        <v>15</v>
      </c>
      <c r="B13" s="858" t="s">
        <v>1145</v>
      </c>
      <c r="C13" s="12">
        <f>IF(B13="",1,0)</f>
        <v>0</v>
      </c>
    </row>
    <row r="14" spans="1:256" ht="18" customHeight="1" x14ac:dyDescent="0.25">
      <c r="A14" s="8" t="s">
        <v>16</v>
      </c>
      <c r="B14" s="9"/>
      <c r="C14" s="12"/>
    </row>
    <row r="15" spans="1:256" ht="12.75" customHeight="1" x14ac:dyDescent="0.25">
      <c r="A15" s="10" t="s">
        <v>17</v>
      </c>
      <c r="B15" s="859" t="s">
        <v>1146</v>
      </c>
      <c r="C15" s="12">
        <f>IF(B15="",1,0)</f>
        <v>0</v>
      </c>
    </row>
    <row r="16" spans="1:256" ht="15" customHeight="1" x14ac:dyDescent="0.25">
      <c r="A16" s="14" t="s">
        <v>18</v>
      </c>
      <c r="B16" s="15">
        <v>43189</v>
      </c>
      <c r="C16" s="12">
        <f>IF(B16="",1,0)</f>
        <v>0</v>
      </c>
    </row>
    <row r="17" spans="1:3" ht="12.75" customHeight="1" x14ac:dyDescent="0.25">
      <c r="A17" s="10" t="s">
        <v>19</v>
      </c>
      <c r="B17" s="15">
        <v>43272</v>
      </c>
      <c r="C17" s="12">
        <f>IF(B17="",1,0)</f>
        <v>0</v>
      </c>
    </row>
    <row r="18" spans="1:3" ht="18" customHeight="1" x14ac:dyDescent="0.25">
      <c r="A18" s="8" t="s">
        <v>20</v>
      </c>
      <c r="B18" s="9"/>
      <c r="C18" s="12"/>
    </row>
    <row r="19" spans="1:3" ht="18" customHeight="1" x14ac:dyDescent="0.25">
      <c r="A19" s="16" t="s">
        <v>21</v>
      </c>
      <c r="B19" s="859" t="s">
        <v>1147</v>
      </c>
      <c r="C19" s="12">
        <f>IF(B19="",1,0)</f>
        <v>0</v>
      </c>
    </row>
    <row r="20" spans="1:3" ht="12.75" customHeight="1" x14ac:dyDescent="0.25">
      <c r="A20" s="13" t="s">
        <v>22</v>
      </c>
      <c r="B20" s="860" t="s">
        <v>1148</v>
      </c>
      <c r="C20" s="12">
        <f>IF(B20="",1,0)</f>
        <v>0</v>
      </c>
    </row>
    <row r="21" spans="1:3" ht="12.75" customHeight="1" x14ac:dyDescent="0.25">
      <c r="A21" s="17" t="s">
        <v>23</v>
      </c>
      <c r="B21" s="862" t="s">
        <v>1149</v>
      </c>
      <c r="C21" s="12">
        <f>IF(B21="",1,0)</f>
        <v>0</v>
      </c>
    </row>
    <row r="22" spans="1:3" ht="14.65" customHeight="1" x14ac:dyDescent="0.25">
      <c r="A22" s="18" t="s">
        <v>24</v>
      </c>
      <c r="B22" s="861" t="s">
        <v>1147</v>
      </c>
      <c r="C22" s="12">
        <f>IF(B22="",1,0)</f>
        <v>0</v>
      </c>
    </row>
    <row r="23" spans="1:3" ht="12.75" customHeight="1" x14ac:dyDescent="0.25">
      <c r="C23" s="19">
        <f>MAX(C9:C22)</f>
        <v>0</v>
      </c>
    </row>
    <row r="1000" spans="1:1" ht="12.75" customHeight="1" x14ac:dyDescent="0.25">
      <c r="A1000" s="2" t="s">
        <v>25</v>
      </c>
    </row>
    <row r="1001" spans="1:1" ht="12.75" customHeight="1" x14ac:dyDescent="0.25">
      <c r="A1001" s="2"/>
    </row>
    <row r="1002" spans="1:1" ht="12.75" customHeight="1" x14ac:dyDescent="0.25">
      <c r="A1002" s="2"/>
    </row>
    <row r="1003" spans="1:1" ht="12.75" customHeight="1" x14ac:dyDescent="0.25">
      <c r="A1003" s="2"/>
    </row>
    <row r="1004" spans="1:1" ht="12.75" customHeight="1" x14ac:dyDescent="0.25">
      <c r="A1004" s="2"/>
    </row>
    <row r="1005" spans="1:1" ht="12.75" customHeight="1" x14ac:dyDescent="0.25">
      <c r="A1005" s="2"/>
    </row>
    <row r="1006" spans="1:1" ht="12.75" customHeight="1" x14ac:dyDescent="0.25">
      <c r="A1006" s="2"/>
    </row>
    <row r="1007" spans="1:1" ht="12.75" customHeight="1" x14ac:dyDescent="0.25">
      <c r="A1007" s="2"/>
    </row>
    <row r="1008" spans="1:1" ht="12.75" customHeight="1" x14ac:dyDescent="0.25">
      <c r="A1008" s="2"/>
    </row>
    <row r="1009" spans="1:1" ht="12.75" customHeight="1" x14ac:dyDescent="0.25">
      <c r="A1009" s="2"/>
    </row>
    <row r="1010" spans="1:1" ht="12.75" customHeight="1" x14ac:dyDescent="0.25">
      <c r="A1010" s="2" t="s">
        <v>26</v>
      </c>
    </row>
  </sheetData>
  <sheetProtection password="F3F6" sheet="1"/>
  <mergeCells count="10">
    <mergeCell ref="IP4:IV4"/>
    <mergeCell ref="A5:B5"/>
    <mergeCell ref="A6:B6"/>
    <mergeCell ref="A7:B7"/>
    <mergeCell ref="A1:B1"/>
    <mergeCell ref="A2:B2"/>
    <mergeCell ref="A3:B3"/>
    <mergeCell ref="D3:G7"/>
    <mergeCell ref="A4:B4"/>
    <mergeCell ref="II4:IN10"/>
  </mergeCells>
  <conditionalFormatting sqref="A7:B7">
    <cfRule type="expression" dxfId="27" priority="1" stopIfTrue="1">
      <formula>$B$19=""</formula>
    </cfRule>
  </conditionalFormatting>
  <conditionalFormatting sqref="D7:F7">
    <cfRule type="expression" dxfId="26" priority="2" stopIfTrue="1">
      <formula>XFB15&lt;&gt;1</formula>
    </cfRule>
  </conditionalFormatting>
  <conditionalFormatting sqref="G3:G7">
    <cfRule type="expression" dxfId="25" priority="3" stopIfTrue="1">
      <formula>A11&lt;&gt;1</formula>
    </cfRule>
  </conditionalFormatting>
  <conditionalFormatting sqref="D3:F4">
    <cfRule type="expression" dxfId="24" priority="4" stopIfTrue="1">
      <formula>XFB11&lt;&gt;1</formula>
    </cfRule>
  </conditionalFormatting>
  <conditionalFormatting sqref="D5:F6">
    <cfRule type="expression" dxfId="23" priority="5" stopIfTrue="1">
      <formula>XFB13&lt;&gt;1</formula>
    </cfRule>
  </conditionalFormatting>
  <dataValidations count="2">
    <dataValidation type="list" errorStyle="warning" operator="equal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4:IV4">
      <formula1>$IV$7:$IV$12</formula1>
      <formula2>0</formula2>
    </dataValidation>
    <dataValidation type="list" errorStyle="warning" operator="equal" allowBlank="1" showInputMessage="1" showErrorMessage="1" errorTitle="Erro de preenchimento!!!" error="O período inserido não corresponde às opções do menú. Verifique o preenchimento!!!!" promptTitle="Selecione o Período" prompt="Indique o Bimestre clicando na setinha à direita da linha correspondente." sqref="A5:B5">
      <formula1>$IV$5:$IV$10</formula1>
      <formula2>0</formula2>
    </dataValidation>
  </dataValidations>
  <printOptions horizontalCentered="1" verticalCentered="1"/>
  <pageMargins left="0.50972222222222219" right="0.50972222222222219" top="0.79027777777777775" bottom="0.79027777777777775" header="0.51180555555555551" footer="0.51180555555555551"/>
  <pageSetup paperSize="9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zoomScale="140" zoomScaleNormal="140" workbookViewId="0">
      <selection activeCell="A13" sqref="A13"/>
    </sheetView>
  </sheetViews>
  <sheetFormatPr defaultColWidth="11.453125" defaultRowHeight="14.65" customHeight="1" x14ac:dyDescent="0.25"/>
  <cols>
    <col min="1" max="1" width="78.453125" style="507" customWidth="1"/>
    <col min="2" max="2" width="25.453125" style="507" customWidth="1"/>
    <col min="3" max="6" width="12.453125" style="507" customWidth="1"/>
    <col min="7" max="7" width="20.1796875" style="507" customWidth="1"/>
    <col min="8" max="8" width="20.81640625" style="507" customWidth="1"/>
    <col min="9" max="9" width="8.81640625" style="507" customWidth="1"/>
    <col min="10" max="10" width="12.54296875" style="507" customWidth="1"/>
    <col min="11" max="11" width="20.81640625" style="507" customWidth="1"/>
    <col min="12" max="12" width="13.7265625" style="507" customWidth="1"/>
    <col min="13" max="255" width="8.81640625" style="507" customWidth="1"/>
    <col min="256" max="16384" width="11.453125" style="507"/>
  </cols>
  <sheetData>
    <row r="1" spans="1:16" ht="15.75" customHeight="1" x14ac:dyDescent="0.25">
      <c r="A1" s="1116" t="s">
        <v>813</v>
      </c>
      <c r="B1" s="1116"/>
      <c r="C1" s="1116"/>
      <c r="D1" s="1116"/>
      <c r="E1" s="1116"/>
      <c r="F1" s="1116"/>
    </row>
    <row r="2" spans="1:16" ht="14.65" customHeight="1" x14ac:dyDescent="0.3">
      <c r="A2" s="1117" t="str">
        <f>'Informações Iniciais'!A1</f>
        <v>ESTADO DO MARANHÃO - MUNICIPIO DE DAVINOPOLIS</v>
      </c>
      <c r="B2" s="1117"/>
      <c r="C2" s="1117"/>
      <c r="D2" s="1117"/>
      <c r="E2" s="1117"/>
      <c r="F2" s="508"/>
      <c r="G2" s="508"/>
      <c r="H2" s="508"/>
      <c r="I2" s="508"/>
      <c r="J2" s="508"/>
      <c r="K2" s="508"/>
      <c r="L2" s="508"/>
      <c r="M2" s="508"/>
    </row>
    <row r="3" spans="1:16" ht="14.65" customHeight="1" x14ac:dyDescent="0.3">
      <c r="A3" s="1118" t="s">
        <v>1</v>
      </c>
      <c r="B3" s="1118"/>
      <c r="C3" s="1118"/>
      <c r="D3" s="1118"/>
      <c r="E3" s="1118"/>
      <c r="F3" s="508"/>
      <c r="G3" s="508"/>
      <c r="H3" s="508"/>
      <c r="I3" s="508"/>
      <c r="J3" s="508"/>
      <c r="K3" s="508"/>
      <c r="L3" s="508"/>
      <c r="M3" s="508"/>
    </row>
    <row r="4" spans="1:16" ht="14.65" customHeight="1" x14ac:dyDescent="0.3">
      <c r="A4" s="1119" t="s">
        <v>661</v>
      </c>
      <c r="B4" s="1119"/>
      <c r="C4" s="1119"/>
      <c r="D4" s="1119"/>
      <c r="E4" s="1119"/>
      <c r="F4" s="408"/>
      <c r="G4" s="408"/>
      <c r="H4" s="408"/>
      <c r="I4" s="408"/>
      <c r="J4" s="408"/>
      <c r="K4" s="408"/>
      <c r="L4" s="408"/>
      <c r="M4" s="408"/>
    </row>
    <row r="5" spans="1:16" ht="14.65" customHeight="1" x14ac:dyDescent="0.3">
      <c r="A5" s="1120" t="s">
        <v>29</v>
      </c>
      <c r="B5" s="1120"/>
      <c r="C5" s="1120"/>
      <c r="D5" s="1120"/>
      <c r="E5" s="1120"/>
      <c r="F5" s="409"/>
      <c r="G5" s="409"/>
      <c r="H5" s="409"/>
      <c r="I5" s="409"/>
      <c r="J5" s="409"/>
      <c r="K5" s="409"/>
      <c r="L5" s="409"/>
      <c r="M5" s="409"/>
    </row>
    <row r="6" spans="1:16" ht="14.65" customHeight="1" x14ac:dyDescent="0.3">
      <c r="A6" s="1117" t="str">
        <f>'Informações Iniciais'!A5</f>
        <v>1º Bimestre de 2018</v>
      </c>
      <c r="B6" s="1117"/>
      <c r="C6" s="1117"/>
      <c r="D6" s="1117"/>
      <c r="E6" s="1117"/>
      <c r="F6" s="508"/>
      <c r="G6" s="508"/>
      <c r="H6" s="508"/>
      <c r="I6" s="508"/>
      <c r="J6" s="508"/>
      <c r="K6" s="508"/>
      <c r="L6" s="508"/>
      <c r="M6" s="508"/>
    </row>
    <row r="7" spans="1:16" ht="15.75" customHeight="1" x14ac:dyDescent="0.3">
      <c r="A7" s="1121" t="str">
        <f>IF(C27&lt;&gt;(E27+G27),"ERRO!!!! O total das DESPESAS EMPENHADAS deve ser igual ao somatório dos totais das DESPESAS LIQUIDADAS e INSCRITAS EM RESTOS A PAGAR NÃO PROCESSADOS.","")</f>
        <v/>
      </c>
      <c r="B7" s="1121"/>
      <c r="C7" s="1121"/>
      <c r="D7" s="1121"/>
      <c r="E7" s="1121"/>
      <c r="F7" s="1121"/>
      <c r="G7" s="1121"/>
      <c r="H7" s="508"/>
      <c r="I7" s="508"/>
      <c r="J7" s="509"/>
      <c r="K7" s="509"/>
      <c r="L7" s="509"/>
      <c r="M7" s="509"/>
      <c r="N7" s="510"/>
      <c r="O7" s="510"/>
      <c r="P7" s="510"/>
    </row>
    <row r="8" spans="1:16" ht="14.65" customHeight="1" x14ac:dyDescent="0.3">
      <c r="A8" s="511" t="s">
        <v>814</v>
      </c>
      <c r="B8" s="511"/>
      <c r="C8" s="511"/>
      <c r="D8" s="511"/>
      <c r="E8" s="511"/>
      <c r="F8" s="511"/>
      <c r="G8" s="512" t="s">
        <v>31</v>
      </c>
      <c r="H8" s="440"/>
      <c r="J8" s="1041"/>
      <c r="K8" s="1041"/>
      <c r="L8" s="1041"/>
      <c r="M8" s="1041"/>
      <c r="N8" s="510"/>
      <c r="O8" s="510"/>
      <c r="P8" s="510"/>
    </row>
    <row r="9" spans="1:16" ht="14.65" customHeight="1" x14ac:dyDescent="0.3">
      <c r="A9" s="1122" t="s">
        <v>815</v>
      </c>
      <c r="B9" s="1122"/>
      <c r="C9" s="1122"/>
      <c r="D9" s="1122"/>
      <c r="E9" s="1122"/>
      <c r="F9" s="1122"/>
      <c r="G9" s="1122"/>
      <c r="H9" s="513"/>
      <c r="J9" s="1123"/>
      <c r="K9" s="1123"/>
      <c r="L9" s="1123"/>
      <c r="M9" s="1123"/>
      <c r="N9" s="510"/>
      <c r="O9" s="510"/>
      <c r="P9" s="510"/>
    </row>
    <row r="10" spans="1:16" ht="30.65" customHeight="1" x14ac:dyDescent="0.3">
      <c r="A10" s="515" t="s">
        <v>816</v>
      </c>
      <c r="B10" s="1058" t="s">
        <v>817</v>
      </c>
      <c r="C10" s="1059" t="s">
        <v>126</v>
      </c>
      <c r="D10" s="1059"/>
      <c r="E10" s="1059" t="s">
        <v>127</v>
      </c>
      <c r="F10" s="1059"/>
      <c r="G10" s="1124" t="s">
        <v>818</v>
      </c>
      <c r="H10" s="510"/>
      <c r="J10" s="1125"/>
      <c r="K10" s="1125"/>
      <c r="L10" s="516"/>
      <c r="M10" s="514"/>
      <c r="N10" s="510"/>
      <c r="O10" s="510"/>
      <c r="P10" s="510"/>
    </row>
    <row r="11" spans="1:16" ht="15.65" customHeight="1" x14ac:dyDescent="0.3">
      <c r="A11" s="517" t="s">
        <v>819</v>
      </c>
      <c r="B11" s="1058"/>
      <c r="C11" s="417" t="s">
        <v>39</v>
      </c>
      <c r="D11" s="418" t="s">
        <v>38</v>
      </c>
      <c r="E11" s="417" t="s">
        <v>39</v>
      </c>
      <c r="F11" s="418" t="s">
        <v>38</v>
      </c>
      <c r="G11" s="1124"/>
      <c r="H11" s="510"/>
      <c r="J11" s="514"/>
      <c r="K11" s="514"/>
      <c r="L11" s="514"/>
      <c r="M11" s="518"/>
      <c r="N11" s="510"/>
      <c r="O11" s="510"/>
      <c r="P11" s="510"/>
    </row>
    <row r="12" spans="1:16" ht="15.65" customHeight="1" x14ac:dyDescent="0.3">
      <c r="A12" s="519"/>
      <c r="B12" s="520" t="s">
        <v>131</v>
      </c>
      <c r="C12" s="421" t="s">
        <v>132</v>
      </c>
      <c r="D12" s="422" t="s">
        <v>728</v>
      </c>
      <c r="E12" s="421" t="s">
        <v>650</v>
      </c>
      <c r="F12" s="422" t="s">
        <v>729</v>
      </c>
      <c r="G12" s="445" t="s">
        <v>651</v>
      </c>
      <c r="H12" s="510"/>
      <c r="J12" s="514"/>
      <c r="K12" s="514"/>
      <c r="L12" s="514"/>
      <c r="M12" s="514"/>
      <c r="N12" s="510"/>
      <c r="O12" s="510"/>
      <c r="P12" s="510"/>
    </row>
    <row r="13" spans="1:16" ht="14.65" customHeight="1" x14ac:dyDescent="0.3">
      <c r="A13" s="521" t="s">
        <v>820</v>
      </c>
      <c r="B13" s="522">
        <f>B14+B17</f>
        <v>0</v>
      </c>
      <c r="C13" s="522">
        <f>C14+C17</f>
        <v>0</v>
      </c>
      <c r="D13" s="49">
        <f t="shared" ref="D13:D27" si="0">IF($B13="",0,IF($B13=0,0,C13/$B13))</f>
        <v>0</v>
      </c>
      <c r="E13" s="522">
        <f>E14+E17</f>
        <v>0</v>
      </c>
      <c r="F13" s="49">
        <f t="shared" ref="F13:F27" si="1">IF($B13="",0,IF($B13=0,0,E13/$B13))</f>
        <v>0</v>
      </c>
      <c r="G13" s="523">
        <f>G14+G17</f>
        <v>0</v>
      </c>
      <c r="H13" s="428"/>
      <c r="J13" s="510"/>
      <c r="K13" s="510"/>
      <c r="L13" s="510"/>
      <c r="M13" s="510"/>
      <c r="N13" s="510"/>
      <c r="O13" s="510"/>
      <c r="P13" s="510"/>
    </row>
    <row r="14" spans="1:16" ht="14.65" customHeight="1" x14ac:dyDescent="0.3">
      <c r="A14" s="524" t="s">
        <v>821</v>
      </c>
      <c r="B14" s="525">
        <f>SUM(B15:B16)</f>
        <v>0</v>
      </c>
      <c r="C14" s="525">
        <f>SUM(C15:C16)</f>
        <v>0</v>
      </c>
      <c r="D14" s="49">
        <f t="shared" si="0"/>
        <v>0</v>
      </c>
      <c r="E14" s="525">
        <f>SUM(E15:E16)</f>
        <v>0</v>
      </c>
      <c r="F14" s="49">
        <f t="shared" si="1"/>
        <v>0</v>
      </c>
      <c r="G14" s="25">
        <f>SUM(G15:G16)</f>
        <v>0</v>
      </c>
      <c r="H14" s="428"/>
    </row>
    <row r="15" spans="1:16" ht="14.65" customHeight="1" x14ac:dyDescent="0.3">
      <c r="A15" s="524" t="s">
        <v>822</v>
      </c>
      <c r="B15" s="97"/>
      <c r="C15" s="97"/>
      <c r="D15" s="49">
        <f t="shared" si="0"/>
        <v>0</v>
      </c>
      <c r="E15" s="485"/>
      <c r="F15" s="49">
        <f t="shared" si="1"/>
        <v>0</v>
      </c>
      <c r="G15" s="97"/>
      <c r="H15" s="428"/>
    </row>
    <row r="16" spans="1:16" ht="14.65" customHeight="1" x14ac:dyDescent="0.3">
      <c r="A16" s="524" t="s">
        <v>823</v>
      </c>
      <c r="B16" s="96"/>
      <c r="C16" s="96"/>
      <c r="D16" s="49">
        <f t="shared" si="0"/>
        <v>0</v>
      </c>
      <c r="E16" s="96"/>
      <c r="F16" s="49">
        <f t="shared" si="1"/>
        <v>0</v>
      </c>
      <c r="G16" s="138"/>
      <c r="H16" s="428"/>
    </row>
    <row r="17" spans="1:8" ht="14.65" customHeight="1" x14ac:dyDescent="0.3">
      <c r="A17" s="524" t="s">
        <v>824</v>
      </c>
      <c r="B17" s="525">
        <f>SUM(B18:B19)</f>
        <v>0</v>
      </c>
      <c r="C17" s="525">
        <f>SUM(C18:C19)</f>
        <v>0</v>
      </c>
      <c r="D17" s="49">
        <f t="shared" si="0"/>
        <v>0</v>
      </c>
      <c r="E17" s="525">
        <f>SUM(E18:E19)</f>
        <v>0</v>
      </c>
      <c r="F17" s="49">
        <f t="shared" si="1"/>
        <v>0</v>
      </c>
      <c r="G17" s="164">
        <f>SUM(G18:G19)</f>
        <v>0</v>
      </c>
      <c r="H17" s="428"/>
    </row>
    <row r="18" spans="1:8" ht="14.65" customHeight="1" x14ac:dyDescent="0.3">
      <c r="A18" s="524" t="s">
        <v>822</v>
      </c>
      <c r="B18" s="138"/>
      <c r="C18" s="484"/>
      <c r="D18" s="49">
        <f t="shared" si="0"/>
        <v>0</v>
      </c>
      <c r="E18" s="453"/>
      <c r="F18" s="49">
        <f t="shared" si="1"/>
        <v>0</v>
      </c>
      <c r="G18" s="97"/>
      <c r="H18" s="428"/>
    </row>
    <row r="19" spans="1:8" ht="14.65" customHeight="1" x14ac:dyDescent="0.3">
      <c r="A19" s="524" t="s">
        <v>823</v>
      </c>
      <c r="B19" s="138"/>
      <c r="C19" s="97"/>
      <c r="D19" s="49">
        <f t="shared" si="0"/>
        <v>0</v>
      </c>
      <c r="E19" s="97"/>
      <c r="F19" s="49">
        <f t="shared" si="1"/>
        <v>0</v>
      </c>
      <c r="G19" s="526"/>
      <c r="H19" s="510"/>
    </row>
    <row r="20" spans="1:8" ht="14.65" customHeight="1" x14ac:dyDescent="0.3">
      <c r="A20" s="521" t="s">
        <v>825</v>
      </c>
      <c r="B20" s="525">
        <f>SUM(B21:B22)</f>
        <v>0</v>
      </c>
      <c r="C20" s="525">
        <f>SUM(C21:C22)</f>
        <v>0</v>
      </c>
      <c r="D20" s="49">
        <f t="shared" si="0"/>
        <v>0</v>
      </c>
      <c r="E20" s="525">
        <f>SUM(E21:E22)</f>
        <v>0</v>
      </c>
      <c r="F20" s="49">
        <f t="shared" si="1"/>
        <v>0</v>
      </c>
      <c r="G20" s="164">
        <f>SUM(G21:G22)</f>
        <v>0</v>
      </c>
      <c r="H20" s="510"/>
    </row>
    <row r="21" spans="1:8" ht="14.65" customHeight="1" x14ac:dyDescent="0.3">
      <c r="A21" s="521" t="s">
        <v>826</v>
      </c>
      <c r="B21" s="527"/>
      <c r="C21" s="526"/>
      <c r="D21" s="49">
        <f t="shared" si="0"/>
        <v>0</v>
      </c>
      <c r="E21" s="526"/>
      <c r="F21" s="49">
        <f t="shared" si="1"/>
        <v>0</v>
      </c>
      <c r="G21" s="527"/>
      <c r="H21" s="510"/>
    </row>
    <row r="22" spans="1:8" ht="14.65" customHeight="1" x14ac:dyDescent="0.3">
      <c r="A22" s="521" t="s">
        <v>827</v>
      </c>
      <c r="B22" s="527"/>
      <c r="C22" s="526"/>
      <c r="D22" s="49">
        <f t="shared" si="0"/>
        <v>0</v>
      </c>
      <c r="E22" s="526"/>
      <c r="F22" s="49">
        <f t="shared" si="1"/>
        <v>0</v>
      </c>
      <c r="G22" s="527"/>
      <c r="H22" s="510"/>
    </row>
    <row r="23" spans="1:8" ht="14.65" customHeight="1" x14ac:dyDescent="0.3">
      <c r="A23" s="521" t="s">
        <v>828</v>
      </c>
      <c r="B23" s="527"/>
      <c r="C23" s="526"/>
      <c r="D23" s="49">
        <f t="shared" si="0"/>
        <v>0</v>
      </c>
      <c r="E23" s="526"/>
      <c r="F23" s="49">
        <f t="shared" si="1"/>
        <v>0</v>
      </c>
      <c r="G23" s="527"/>
      <c r="H23" s="510"/>
    </row>
    <row r="24" spans="1:8" ht="14.65" customHeight="1" x14ac:dyDescent="0.3">
      <c r="A24" s="521" t="s">
        <v>829</v>
      </c>
      <c r="B24" s="527"/>
      <c r="C24" s="526"/>
      <c r="D24" s="49">
        <f t="shared" si="0"/>
        <v>0</v>
      </c>
      <c r="E24" s="526"/>
      <c r="F24" s="49">
        <f t="shared" si="1"/>
        <v>0</v>
      </c>
      <c r="G24" s="527"/>
      <c r="H24" s="510"/>
    </row>
    <row r="25" spans="1:8" ht="14.65" customHeight="1" x14ac:dyDescent="0.3">
      <c r="A25" s="521" t="s">
        <v>830</v>
      </c>
      <c r="B25" s="527"/>
      <c r="C25" s="526"/>
      <c r="D25" s="49">
        <f t="shared" si="0"/>
        <v>0</v>
      </c>
      <c r="E25" s="526"/>
      <c r="F25" s="49">
        <f t="shared" si="1"/>
        <v>0</v>
      </c>
      <c r="G25" s="527"/>
      <c r="H25" s="510"/>
    </row>
    <row r="26" spans="1:8" ht="14.65" customHeight="1" x14ac:dyDescent="0.3">
      <c r="A26" s="521" t="s">
        <v>831</v>
      </c>
      <c r="B26" s="527"/>
      <c r="C26" s="526"/>
      <c r="D26" s="49">
        <f t="shared" si="0"/>
        <v>0</v>
      </c>
      <c r="E26" s="526"/>
      <c r="F26" s="49">
        <f t="shared" si="1"/>
        <v>0</v>
      </c>
      <c r="G26" s="528"/>
      <c r="H26" s="510"/>
    </row>
    <row r="27" spans="1:8" ht="14.65" customHeight="1" x14ac:dyDescent="0.3">
      <c r="A27" s="529" t="s">
        <v>832</v>
      </c>
      <c r="B27" s="530">
        <f>SUM(B13,B20,B23:B26)</f>
        <v>0</v>
      </c>
      <c r="C27" s="530">
        <f>SUM(C13,C20,C23:C26)</f>
        <v>0</v>
      </c>
      <c r="D27" s="488">
        <f t="shared" si="0"/>
        <v>0</v>
      </c>
      <c r="E27" s="530">
        <f>SUM(E13,E20,E23:E26)</f>
        <v>0</v>
      </c>
      <c r="F27" s="488">
        <f t="shared" si="1"/>
        <v>0</v>
      </c>
      <c r="G27" s="531">
        <f>SUM(G13,G20,G23:G26)</f>
        <v>0</v>
      </c>
      <c r="H27" s="510"/>
    </row>
    <row r="28" spans="1:8" ht="19.5" customHeight="1" x14ac:dyDescent="0.25">
      <c r="A28" s="1126" t="s">
        <v>769</v>
      </c>
      <c r="B28" s="1126"/>
      <c r="C28" s="1126"/>
      <c r="D28" s="1126"/>
      <c r="E28" s="1126"/>
      <c r="F28" s="1127" t="s">
        <v>457</v>
      </c>
      <c r="G28" s="1127"/>
    </row>
    <row r="29" spans="1:8" ht="12.75" customHeight="1" x14ac:dyDescent="0.3">
      <c r="A29" s="1128" t="s">
        <v>833</v>
      </c>
      <c r="B29" s="1128"/>
      <c r="C29" s="1128"/>
      <c r="D29" s="1128"/>
      <c r="E29" s="1128"/>
      <c r="F29" s="1129"/>
      <c r="G29" s="1129"/>
    </row>
    <row r="30" spans="1:8" s="532" customFormat="1" ht="12.75" hidden="1" customHeight="1" x14ac:dyDescent="0.3">
      <c r="A30" s="1130" t="s">
        <v>834</v>
      </c>
      <c r="B30" s="1130"/>
      <c r="C30" s="1130"/>
      <c r="D30" s="1130"/>
      <c r="E30" s="1130"/>
      <c r="F30" s="1131"/>
      <c r="G30" s="1131"/>
    </row>
    <row r="31" spans="1:8" ht="12.75" customHeight="1" x14ac:dyDescent="0.3">
      <c r="A31" s="1128" t="s">
        <v>835</v>
      </c>
      <c r="B31" s="1128"/>
      <c r="C31" s="1128"/>
      <c r="D31" s="1128"/>
      <c r="E31" s="1128"/>
      <c r="F31" s="1132"/>
      <c r="G31" s="1132"/>
    </row>
    <row r="32" spans="1:8" ht="13.5" customHeight="1" x14ac:dyDescent="0.3">
      <c r="A32" s="1128" t="s">
        <v>836</v>
      </c>
      <c r="B32" s="1128"/>
      <c r="C32" s="1128"/>
      <c r="D32" s="1128"/>
      <c r="E32" s="1128"/>
      <c r="F32" s="1132"/>
      <c r="G32" s="1132"/>
    </row>
    <row r="33" spans="1:7" ht="13.5" customHeight="1" x14ac:dyDescent="0.3">
      <c r="A33" s="1128" t="s">
        <v>837</v>
      </c>
      <c r="B33" s="1128"/>
      <c r="C33" s="1128"/>
      <c r="D33" s="1128"/>
      <c r="E33" s="1128"/>
      <c r="F33" s="1132"/>
      <c r="G33" s="1132"/>
    </row>
    <row r="34" spans="1:7" s="533" customFormat="1" ht="26.9" customHeight="1" x14ac:dyDescent="0.3">
      <c r="A34" s="1134" t="s">
        <v>838</v>
      </c>
      <c r="B34" s="1134"/>
      <c r="C34" s="1134"/>
      <c r="D34" s="1134"/>
      <c r="E34" s="1134"/>
      <c r="F34" s="1135"/>
      <c r="G34" s="1135"/>
    </row>
    <row r="35" spans="1:7" ht="14.25" customHeight="1" x14ac:dyDescent="0.3">
      <c r="A35" s="1136" t="s">
        <v>839</v>
      </c>
      <c r="B35" s="1136"/>
      <c r="C35" s="1136"/>
      <c r="D35" s="1136"/>
      <c r="E35" s="1136"/>
      <c r="F35" s="1137">
        <f>SUM(F29:G34)</f>
        <v>0</v>
      </c>
      <c r="G35" s="1137"/>
    </row>
    <row r="36" spans="1:7" ht="12.75" customHeight="1" x14ac:dyDescent="0.3">
      <c r="A36" s="1136" t="s">
        <v>840</v>
      </c>
      <c r="B36" s="1136"/>
      <c r="C36" s="1136"/>
      <c r="D36" s="1136"/>
      <c r="E36" s="1136"/>
      <c r="F36" s="1137">
        <f>E27-F35</f>
        <v>0</v>
      </c>
      <c r="G36" s="1137"/>
    </row>
    <row r="37" spans="1:7" ht="12.75" customHeight="1" x14ac:dyDescent="0.25">
      <c r="A37" s="1133" t="s">
        <v>841</v>
      </c>
      <c r="B37" s="1133"/>
      <c r="C37" s="1133"/>
    </row>
  </sheetData>
  <sheetProtection password="F3F6" sheet="1"/>
  <mergeCells count="34">
    <mergeCell ref="A37:C37"/>
    <mergeCell ref="A34:E34"/>
    <mergeCell ref="F34:G34"/>
    <mergeCell ref="A35:E35"/>
    <mergeCell ref="F35:G35"/>
    <mergeCell ref="A36:E36"/>
    <mergeCell ref="F36:G36"/>
    <mergeCell ref="A31:E31"/>
    <mergeCell ref="F31:G31"/>
    <mergeCell ref="A32:E32"/>
    <mergeCell ref="F32:G32"/>
    <mergeCell ref="A33:E33"/>
    <mergeCell ref="F33:G33"/>
    <mergeCell ref="A28:E28"/>
    <mergeCell ref="F28:G28"/>
    <mergeCell ref="A29:E29"/>
    <mergeCell ref="F29:G29"/>
    <mergeCell ref="A30:E30"/>
    <mergeCell ref="F30:G30"/>
    <mergeCell ref="A7:G7"/>
    <mergeCell ref="J8:M8"/>
    <mergeCell ref="A9:G9"/>
    <mergeCell ref="J9:M9"/>
    <mergeCell ref="B10:B11"/>
    <mergeCell ref="C10:D10"/>
    <mergeCell ref="E10:F10"/>
    <mergeCell ref="G10:G11"/>
    <mergeCell ref="J10:K10"/>
    <mergeCell ref="A1:F1"/>
    <mergeCell ref="A2:E2"/>
    <mergeCell ref="A3:E3"/>
    <mergeCell ref="A4:E4"/>
    <mergeCell ref="A5:E5"/>
    <mergeCell ref="A6:E6"/>
  </mergeCells>
  <conditionalFormatting sqref="A7:G7">
    <cfRule type="expression" dxfId="14" priority="1" stopIfTrue="1">
      <formula>$C$27&lt;&gt;($E$27+$G$27)</formula>
    </cfRule>
  </conditionalFormatting>
  <printOptions horizontalCentered="1" verticalCentered="1"/>
  <pageMargins left="0" right="0" top="0.39027777777777778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showGridLines="0" topLeftCell="A16" zoomScale="140" zoomScaleNormal="140" workbookViewId="0">
      <selection activeCell="B20" sqref="B20:C20"/>
    </sheetView>
  </sheetViews>
  <sheetFormatPr defaultColWidth="6.453125" defaultRowHeight="11.25" customHeight="1" x14ac:dyDescent="0.3"/>
  <cols>
    <col min="1" max="1" width="41" style="409" customWidth="1"/>
    <col min="2" max="6" width="8.453125" style="409" customWidth="1"/>
    <col min="7" max="7" width="8.453125" style="428" customWidth="1"/>
    <col min="8" max="9" width="8.453125" style="409" customWidth="1"/>
    <col min="10" max="10" width="16.453125" style="409" customWidth="1"/>
    <col min="11" max="16384" width="6.453125" style="409"/>
  </cols>
  <sheetData>
    <row r="1" spans="1:11" s="535" customFormat="1" ht="15.75" customHeight="1" x14ac:dyDescent="0.35">
      <c r="A1" s="1138" t="s">
        <v>842</v>
      </c>
      <c r="B1" s="1138"/>
      <c r="C1" s="1138"/>
      <c r="D1" s="1138"/>
      <c r="E1" s="1138"/>
      <c r="F1" s="1138"/>
      <c r="G1" s="1138"/>
      <c r="H1" s="1138"/>
      <c r="I1" s="1138"/>
      <c r="J1" s="1138"/>
      <c r="K1" s="534"/>
    </row>
    <row r="2" spans="1:11" ht="11.25" customHeight="1" x14ac:dyDescent="0.3">
      <c r="A2" s="1139"/>
      <c r="B2" s="1139"/>
      <c r="C2" s="1139"/>
      <c r="D2" s="1139"/>
      <c r="E2" s="1139"/>
      <c r="F2" s="1139"/>
      <c r="G2" s="1139"/>
      <c r="H2" s="1139"/>
      <c r="I2" s="1139"/>
      <c r="J2" s="1139"/>
      <c r="K2" s="537"/>
    </row>
    <row r="3" spans="1:11" ht="12.75" customHeight="1" x14ac:dyDescent="0.3">
      <c r="A3" s="1039" t="str">
        <f>'Informações Iniciais'!A1</f>
        <v>ESTADO DO MARANHÃO - MUNICIPIO DE DAVINOPOLIS</v>
      </c>
      <c r="B3" s="1039"/>
      <c r="C3" s="1039"/>
      <c r="D3" s="1039"/>
      <c r="E3" s="1039"/>
      <c r="F3" s="1039"/>
      <c r="G3" s="1039"/>
      <c r="H3" s="1039"/>
      <c r="I3" s="1039"/>
      <c r="J3" s="1039"/>
      <c r="K3" s="537"/>
    </row>
    <row r="4" spans="1:11" ht="12.75" customHeight="1" x14ac:dyDescent="0.3">
      <c r="A4" s="1039" t="s">
        <v>1</v>
      </c>
      <c r="B4" s="1039"/>
      <c r="C4" s="1039"/>
      <c r="D4" s="1039"/>
      <c r="E4" s="1039"/>
      <c r="F4" s="1039"/>
      <c r="G4" s="1039"/>
      <c r="H4" s="1039"/>
      <c r="I4" s="1039"/>
      <c r="J4" s="1039"/>
      <c r="K4" s="537"/>
    </row>
    <row r="5" spans="1:11" ht="12.75" customHeight="1" x14ac:dyDescent="0.3">
      <c r="A5" s="1140" t="s">
        <v>843</v>
      </c>
      <c r="B5" s="1140"/>
      <c r="C5" s="1140"/>
      <c r="D5" s="1140"/>
      <c r="E5" s="1140"/>
      <c r="F5" s="1140"/>
      <c r="G5" s="1140"/>
      <c r="H5" s="1140"/>
      <c r="I5" s="1140"/>
      <c r="J5" s="1140"/>
      <c r="K5" s="537"/>
    </row>
    <row r="6" spans="1:11" ht="12.75" customHeight="1" x14ac:dyDescent="0.3">
      <c r="A6" s="1039" t="s">
        <v>29</v>
      </c>
      <c r="B6" s="1039"/>
      <c r="C6" s="1039"/>
      <c r="D6" s="1039"/>
      <c r="E6" s="1039"/>
      <c r="F6" s="1039"/>
      <c r="G6" s="1039"/>
      <c r="H6" s="1039"/>
      <c r="I6" s="1039"/>
      <c r="J6" s="1039"/>
      <c r="K6" s="537"/>
    </row>
    <row r="7" spans="1:11" ht="12.75" customHeight="1" x14ac:dyDescent="0.3">
      <c r="A7" s="1039" t="str">
        <f>'Informações Iniciais'!A5</f>
        <v>1º Bimestre de 2018</v>
      </c>
      <c r="B7" s="1039"/>
      <c r="C7" s="1039"/>
      <c r="D7" s="1039"/>
      <c r="E7" s="1039"/>
      <c r="F7" s="1039"/>
      <c r="G7" s="1039"/>
      <c r="H7" s="1039"/>
      <c r="I7" s="1039"/>
      <c r="J7" s="1039"/>
      <c r="K7" s="537"/>
    </row>
    <row r="8" spans="1:11" ht="12.75" customHeight="1" x14ac:dyDescent="0.3">
      <c r="A8" s="538"/>
      <c r="B8" s="1139"/>
      <c r="C8" s="1139"/>
      <c r="D8" s="538"/>
      <c r="E8" s="538"/>
      <c r="F8" s="1139"/>
      <c r="G8" s="1139"/>
      <c r="H8" s="1139"/>
      <c r="I8" s="1139"/>
      <c r="J8" s="538"/>
      <c r="K8" s="537"/>
    </row>
    <row r="9" spans="1:11" ht="12.75" customHeight="1" x14ac:dyDescent="0.3">
      <c r="A9" s="450" t="s">
        <v>844</v>
      </c>
      <c r="B9" s="1139"/>
      <c r="C9" s="1139"/>
      <c r="D9" s="536"/>
      <c r="E9" s="536"/>
      <c r="F9" s="1139"/>
      <c r="G9" s="1139"/>
      <c r="H9" s="1139"/>
      <c r="I9" s="1139"/>
      <c r="J9" s="539" t="s">
        <v>31</v>
      </c>
      <c r="K9" s="537"/>
    </row>
    <row r="10" spans="1:11" ht="27.65" customHeight="1" x14ac:dyDescent="0.3">
      <c r="A10" s="1141" t="s">
        <v>32</v>
      </c>
      <c r="B10" s="1142" t="s">
        <v>34</v>
      </c>
      <c r="C10" s="1142"/>
      <c r="D10" s="1142"/>
      <c r="E10" s="1142"/>
      <c r="F10" s="1142" t="s">
        <v>35</v>
      </c>
      <c r="G10" s="1142"/>
      <c r="H10" s="1142"/>
      <c r="I10" s="1142"/>
      <c r="J10" s="540" t="s">
        <v>845</v>
      </c>
      <c r="K10" s="1143"/>
    </row>
    <row r="11" spans="1:11" s="428" customFormat="1" ht="12.75" customHeight="1" x14ac:dyDescent="0.3">
      <c r="A11" s="1141"/>
      <c r="B11" s="1144" t="s">
        <v>40</v>
      </c>
      <c r="C11" s="1144"/>
      <c r="D11" s="1144"/>
      <c r="E11" s="1144"/>
      <c r="F11" s="1144" t="s">
        <v>41</v>
      </c>
      <c r="G11" s="1144"/>
      <c r="H11" s="1144"/>
      <c r="I11" s="1144"/>
      <c r="J11" s="542" t="s">
        <v>846</v>
      </c>
      <c r="K11" s="1143"/>
    </row>
    <row r="12" spans="1:11" ht="12.75" customHeight="1" x14ac:dyDescent="0.3">
      <c r="A12" s="543" t="s">
        <v>847</v>
      </c>
      <c r="B12" s="939"/>
      <c r="C12" s="939"/>
      <c r="D12" s="939"/>
      <c r="E12" s="939"/>
      <c r="F12" s="939"/>
      <c r="G12" s="939"/>
      <c r="H12" s="939"/>
      <c r="I12" s="939"/>
      <c r="J12" s="544">
        <f>B12-F12</f>
        <v>0</v>
      </c>
      <c r="K12" s="537"/>
    </row>
    <row r="13" spans="1:11" ht="12.75" customHeight="1" x14ac:dyDescent="0.3">
      <c r="A13" s="1145"/>
      <c r="B13" s="1145"/>
      <c r="C13" s="1145"/>
      <c r="D13" s="1145"/>
      <c r="E13" s="1145"/>
      <c r="F13" s="1145"/>
      <c r="G13" s="1145"/>
      <c r="H13" s="1145"/>
      <c r="I13" s="1145"/>
      <c r="J13" s="1145"/>
      <c r="K13" s="537"/>
    </row>
    <row r="14" spans="1:11" ht="27" customHeight="1" x14ac:dyDescent="0.3">
      <c r="A14" s="1141" t="s">
        <v>130</v>
      </c>
      <c r="B14" s="1142" t="s">
        <v>848</v>
      </c>
      <c r="C14" s="1142"/>
      <c r="D14" s="1142" t="s">
        <v>126</v>
      </c>
      <c r="E14" s="1142"/>
      <c r="F14" s="1146" t="s">
        <v>127</v>
      </c>
      <c r="G14" s="1146"/>
      <c r="H14" s="1146" t="s">
        <v>849</v>
      </c>
      <c r="I14" s="1146"/>
      <c r="J14" s="1147" t="s">
        <v>850</v>
      </c>
      <c r="K14" s="541"/>
    </row>
    <row r="15" spans="1:11" ht="27" customHeight="1" x14ac:dyDescent="0.3">
      <c r="A15" s="1141"/>
      <c r="B15" s="1142"/>
      <c r="C15" s="1142"/>
      <c r="D15" s="1142"/>
      <c r="E15" s="1142"/>
      <c r="F15" s="1146"/>
      <c r="G15" s="1146"/>
      <c r="H15" s="1146"/>
      <c r="I15" s="1146"/>
      <c r="J15" s="1147"/>
      <c r="K15" s="1143"/>
    </row>
    <row r="16" spans="1:11" ht="12.75" customHeight="1" x14ac:dyDescent="0.3">
      <c r="A16" s="1141"/>
      <c r="B16" s="1144" t="s">
        <v>131</v>
      </c>
      <c r="C16" s="1144"/>
      <c r="D16" s="1149" t="s">
        <v>132</v>
      </c>
      <c r="E16" s="1149"/>
      <c r="F16" s="1146"/>
      <c r="G16" s="1146"/>
      <c r="H16" s="1146"/>
      <c r="I16" s="1146"/>
      <c r="J16" s="545" t="s">
        <v>851</v>
      </c>
      <c r="K16" s="1143"/>
    </row>
    <row r="17" spans="1:11" ht="12.75" customHeight="1" x14ac:dyDescent="0.3">
      <c r="A17" s="546" t="s">
        <v>852</v>
      </c>
      <c r="B17" s="1150"/>
      <c r="C17" s="1150"/>
      <c r="D17" s="1150"/>
      <c r="E17" s="1150"/>
      <c r="F17" s="1150"/>
      <c r="G17" s="1150"/>
      <c r="H17" s="1150"/>
      <c r="I17" s="1150"/>
      <c r="J17" s="547">
        <f>B17-D17</f>
        <v>0</v>
      </c>
      <c r="K17" s="537"/>
    </row>
    <row r="18" spans="1:11" ht="12.75" customHeight="1" x14ac:dyDescent="0.3">
      <c r="A18" s="548" t="s">
        <v>853</v>
      </c>
      <c r="B18" s="1148">
        <v>6078902.3300000001</v>
      </c>
      <c r="C18" s="1148"/>
      <c r="D18" s="1148">
        <v>49070</v>
      </c>
      <c r="E18" s="1148"/>
      <c r="F18" s="1148">
        <v>49070</v>
      </c>
      <c r="G18" s="1148"/>
      <c r="H18" s="1148"/>
      <c r="I18" s="1148"/>
      <c r="J18" s="549">
        <f>B18-D18</f>
        <v>6029832.3300000001</v>
      </c>
      <c r="K18" s="537"/>
    </row>
    <row r="19" spans="1:11" ht="25.5" customHeight="1" x14ac:dyDescent="0.3">
      <c r="A19" s="550" t="s">
        <v>854</v>
      </c>
      <c r="B19" s="1148"/>
      <c r="C19" s="1148"/>
      <c r="D19" s="1148"/>
      <c r="E19" s="1148"/>
      <c r="F19" s="1148"/>
      <c r="G19" s="1148"/>
      <c r="H19" s="1148"/>
      <c r="I19" s="1148"/>
      <c r="J19" s="551">
        <f>B19-D19</f>
        <v>0</v>
      </c>
      <c r="K19" s="537"/>
    </row>
    <row r="20" spans="1:11" ht="12.75" customHeight="1" x14ac:dyDescent="0.3">
      <c r="A20" s="543" t="s">
        <v>855</v>
      </c>
      <c r="B20" s="1157">
        <f>B17-ABS(B18)-ABS(B19)</f>
        <v>-6078902.3300000001</v>
      </c>
      <c r="C20" s="1157"/>
      <c r="D20" s="1157">
        <f>D17-ABS(D18)-ABS(D19)</f>
        <v>-49070</v>
      </c>
      <c r="E20" s="1157"/>
      <c r="F20" s="1157">
        <f>F17-ABS(F18)-ABS(F19)</f>
        <v>-49070</v>
      </c>
      <c r="G20" s="1157"/>
      <c r="H20" s="1157">
        <f>H17-ABS(H18)-ABS(H19)</f>
        <v>0</v>
      </c>
      <c r="I20" s="1157"/>
      <c r="J20" s="547">
        <f>B20-D20</f>
        <v>-6029832.3300000001</v>
      </c>
      <c r="K20" s="537"/>
    </row>
    <row r="21" spans="1:11" ht="12.75" customHeight="1" x14ac:dyDescent="0.3">
      <c r="A21" s="1145"/>
      <c r="B21" s="1145"/>
      <c r="C21" s="1145"/>
      <c r="D21" s="1145"/>
      <c r="E21" s="1145"/>
      <c r="F21" s="1145"/>
      <c r="G21" s="1145"/>
      <c r="H21" s="1145"/>
      <c r="I21" s="1145"/>
      <c r="J21" s="1145"/>
      <c r="K21" s="537"/>
    </row>
    <row r="22" spans="1:11" ht="12.75" customHeight="1" x14ac:dyDescent="0.3">
      <c r="A22" s="552" t="s">
        <v>856</v>
      </c>
      <c r="B22" s="1151">
        <f>B12-B20</f>
        <v>6078902.3300000001</v>
      </c>
      <c r="C22" s="1151"/>
      <c r="D22" s="1152">
        <f>F12-D20</f>
        <v>49070</v>
      </c>
      <c r="E22" s="1152"/>
      <c r="F22" s="1153"/>
      <c r="G22" s="1153"/>
      <c r="H22" s="1153"/>
      <c r="I22" s="1153"/>
      <c r="J22" s="1152">
        <f>J12-J20</f>
        <v>6029832.3300000001</v>
      </c>
      <c r="K22" s="1143"/>
    </row>
    <row r="23" spans="1:11" ht="12.75" customHeight="1" x14ac:dyDescent="0.3">
      <c r="A23" s="553" t="s">
        <v>857</v>
      </c>
      <c r="B23" s="1151"/>
      <c r="C23" s="1151"/>
      <c r="D23" s="1152"/>
      <c r="E23" s="1152"/>
      <c r="F23" s="1153"/>
      <c r="G23" s="1153"/>
      <c r="H23" s="1153"/>
      <c r="I23" s="1153"/>
      <c r="J23" s="1152"/>
      <c r="K23" s="1143"/>
    </row>
    <row r="24" spans="1:11" ht="12.75" customHeight="1" x14ac:dyDescent="0.3">
      <c r="A24" s="1154" t="s">
        <v>160</v>
      </c>
      <c r="B24" s="1154"/>
      <c r="C24" s="1154"/>
      <c r="D24" s="1154"/>
      <c r="E24" s="1154"/>
      <c r="F24" s="1154"/>
      <c r="G24" s="1154"/>
      <c r="H24" s="1154"/>
      <c r="I24" s="1154"/>
      <c r="J24" s="1154"/>
      <c r="K24" s="537"/>
    </row>
    <row r="25" spans="1:11" ht="12.75" customHeight="1" x14ac:dyDescent="0.3">
      <c r="A25" s="1155" t="s">
        <v>858</v>
      </c>
      <c r="B25" s="1155"/>
      <c r="C25" s="1155"/>
      <c r="D25" s="1155"/>
      <c r="E25" s="1155"/>
      <c r="F25" s="1155"/>
      <c r="G25" s="1155"/>
      <c r="H25" s="1155"/>
      <c r="I25" s="1155"/>
      <c r="J25" s="1155"/>
      <c r="K25" s="1143"/>
    </row>
    <row r="26" spans="1:11" ht="12.75" customHeight="1" x14ac:dyDescent="0.3">
      <c r="A26" s="1156" t="s">
        <v>859</v>
      </c>
      <c r="B26" s="1156"/>
      <c r="C26" s="1156"/>
      <c r="D26" s="1156"/>
      <c r="E26" s="1156"/>
      <c r="F26" s="1156"/>
      <c r="G26" s="1156"/>
      <c r="H26" s="1156"/>
      <c r="I26" s="1156"/>
      <c r="J26" s="1156"/>
      <c r="K26" s="1143"/>
    </row>
  </sheetData>
  <sheetProtection password="F3F6" sheet="1"/>
  <mergeCells count="59">
    <mergeCell ref="K22:K23"/>
    <mergeCell ref="A24:J24"/>
    <mergeCell ref="A25:J25"/>
    <mergeCell ref="K25:K26"/>
    <mergeCell ref="A26:J26"/>
    <mergeCell ref="B20:C20"/>
    <mergeCell ref="D20:E20"/>
    <mergeCell ref="F20:G20"/>
    <mergeCell ref="H20:I20"/>
    <mergeCell ref="A21:J21"/>
    <mergeCell ref="B22:C23"/>
    <mergeCell ref="D22:E23"/>
    <mergeCell ref="F22:G23"/>
    <mergeCell ref="H22:I23"/>
    <mergeCell ref="J22:J23"/>
    <mergeCell ref="B18:C18"/>
    <mergeCell ref="D18:E18"/>
    <mergeCell ref="F18:G18"/>
    <mergeCell ref="H18:I18"/>
    <mergeCell ref="B19:C19"/>
    <mergeCell ref="D19:E19"/>
    <mergeCell ref="F19:G19"/>
    <mergeCell ref="H19:I19"/>
    <mergeCell ref="K15:K16"/>
    <mergeCell ref="B16:C16"/>
    <mergeCell ref="D16:E16"/>
    <mergeCell ref="B17:C17"/>
    <mergeCell ref="D17:E17"/>
    <mergeCell ref="F17:G17"/>
    <mergeCell ref="H17:I17"/>
    <mergeCell ref="B12:E12"/>
    <mergeCell ref="F12:I12"/>
    <mergeCell ref="A13:J13"/>
    <mergeCell ref="A14:A16"/>
    <mergeCell ref="B14:C15"/>
    <mergeCell ref="D14:E15"/>
    <mergeCell ref="F14:G16"/>
    <mergeCell ref="H14:I16"/>
    <mergeCell ref="J14:J15"/>
    <mergeCell ref="B9:C9"/>
    <mergeCell ref="F9:I9"/>
    <mergeCell ref="A10:A11"/>
    <mergeCell ref="B10:E10"/>
    <mergeCell ref="F10:I10"/>
    <mergeCell ref="K10:K11"/>
    <mergeCell ref="B11:E11"/>
    <mergeCell ref="F11:I11"/>
    <mergeCell ref="A4:J4"/>
    <mergeCell ref="A5:J5"/>
    <mergeCell ref="A6:J6"/>
    <mergeCell ref="A7:J7"/>
    <mergeCell ref="B8:C8"/>
    <mergeCell ref="F8:I8"/>
    <mergeCell ref="A1:J1"/>
    <mergeCell ref="A2:B2"/>
    <mergeCell ref="C2:F2"/>
    <mergeCell ref="G2:H2"/>
    <mergeCell ref="I2:J2"/>
    <mergeCell ref="A3:J3"/>
  </mergeCells>
  <printOptions horizontalCentered="1"/>
  <pageMargins left="0.59027777777777779" right="0.47013888888888888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showGridLines="0" zoomScale="140" zoomScaleNormal="140" workbookViewId="0">
      <selection activeCell="Q6" sqref="Q6"/>
    </sheetView>
  </sheetViews>
  <sheetFormatPr defaultColWidth="7.54296875" defaultRowHeight="11.25" customHeight="1" x14ac:dyDescent="0.25"/>
  <cols>
    <col min="1" max="1" width="9.7265625" style="554" customWidth="1"/>
    <col min="2" max="2" width="6" style="554" customWidth="1"/>
    <col min="3" max="3" width="13.7265625" style="554" customWidth="1"/>
    <col min="4" max="4" width="10" style="554" customWidth="1"/>
    <col min="5" max="5" width="11.7265625" style="554" customWidth="1"/>
    <col min="6" max="6" width="12.453125" style="554" customWidth="1"/>
    <col min="7" max="7" width="9.81640625" style="554" customWidth="1"/>
    <col min="8" max="8" width="15.81640625" style="554" customWidth="1"/>
    <col min="9" max="9" width="8.1796875" style="554" customWidth="1"/>
    <col min="10" max="10" width="25.453125" style="554" customWidth="1"/>
    <col min="11" max="11" width="2.1796875" style="554" customWidth="1"/>
    <col min="12" max="16384" width="7.54296875" style="554"/>
  </cols>
  <sheetData>
    <row r="1" spans="1:20" ht="15.75" customHeight="1" x14ac:dyDescent="0.3">
      <c r="A1" s="146" t="s">
        <v>860</v>
      </c>
      <c r="B1" s="555"/>
      <c r="C1" s="555"/>
    </row>
    <row r="2" spans="1:20" ht="11.25" customHeight="1" x14ac:dyDescent="0.25">
      <c r="L2" s="1158" t="s">
        <v>861</v>
      </c>
      <c r="M2" s="1158"/>
      <c r="N2" s="1158"/>
      <c r="O2" s="1158"/>
    </row>
    <row r="3" spans="1:20" ht="11.25" customHeight="1" x14ac:dyDescent="0.25">
      <c r="A3" s="1159" t="str">
        <f>'Informações Iniciais'!A1:B1</f>
        <v>ESTADO DO MARANHÃO - MUNICIPIO DE DAVINOPOLIS</v>
      </c>
      <c r="B3" s="1159"/>
      <c r="C3" s="1159"/>
      <c r="D3" s="1159"/>
      <c r="E3" s="1159"/>
      <c r="F3" s="1159"/>
      <c r="G3" s="1159"/>
      <c r="H3" s="1159"/>
      <c r="I3" s="1159"/>
      <c r="J3" s="1159"/>
      <c r="L3" s="1158"/>
      <c r="M3" s="1158"/>
      <c r="N3" s="1158"/>
      <c r="O3" s="1158"/>
    </row>
    <row r="4" spans="1:20" ht="11.25" customHeight="1" x14ac:dyDescent="0.25">
      <c r="A4" s="1159" t="s">
        <v>1</v>
      </c>
      <c r="B4" s="1159"/>
      <c r="C4" s="1159"/>
      <c r="D4" s="1159"/>
      <c r="E4" s="1159"/>
      <c r="F4" s="1159"/>
      <c r="G4" s="1159"/>
      <c r="H4" s="1159"/>
      <c r="I4" s="1159"/>
      <c r="J4" s="1159"/>
    </row>
    <row r="5" spans="1:20" ht="11.25" customHeight="1" x14ac:dyDescent="0.25">
      <c r="A5" s="1160" t="s">
        <v>862</v>
      </c>
      <c r="B5" s="1160"/>
      <c r="C5" s="1160"/>
      <c r="D5" s="1160"/>
      <c r="E5" s="1160"/>
      <c r="F5" s="1160"/>
      <c r="G5" s="1160"/>
      <c r="H5" s="1160"/>
      <c r="I5" s="1160"/>
      <c r="J5" s="1160"/>
      <c r="L5" s="1161" t="s">
        <v>863</v>
      </c>
      <c r="M5" s="1161"/>
      <c r="N5" s="1161"/>
      <c r="O5" s="1161"/>
      <c r="P5" s="556"/>
      <c r="Q5" s="556"/>
      <c r="R5" s="556"/>
      <c r="S5" s="556"/>
      <c r="T5" s="556"/>
    </row>
    <row r="6" spans="1:20" ht="11.25" customHeight="1" x14ac:dyDescent="0.25">
      <c r="A6" s="1159" t="s">
        <v>408</v>
      </c>
      <c r="B6" s="1159"/>
      <c r="C6" s="1159"/>
      <c r="D6" s="1159"/>
      <c r="E6" s="1159"/>
      <c r="F6" s="1159"/>
      <c r="G6" s="1159"/>
      <c r="H6" s="1159"/>
      <c r="I6" s="1159"/>
      <c r="J6" s="1159"/>
      <c r="L6" s="1161"/>
      <c r="M6" s="1161"/>
      <c r="N6" s="1161"/>
      <c r="O6" s="1161"/>
      <c r="P6" s="556"/>
      <c r="Q6" s="556"/>
      <c r="R6" s="556"/>
      <c r="S6" s="556"/>
      <c r="T6" s="556"/>
    </row>
    <row r="7" spans="1:20" ht="11.25" customHeight="1" x14ac:dyDescent="0.25">
      <c r="A7" s="1159" t="str">
        <f>'Informações Iniciais'!A5:B5</f>
        <v>1º Bimestre de 2018</v>
      </c>
      <c r="B7" s="1159"/>
      <c r="C7" s="1159"/>
      <c r="D7" s="1159"/>
      <c r="E7" s="1159"/>
      <c r="F7" s="1159"/>
      <c r="G7" s="1159"/>
      <c r="H7" s="1159"/>
      <c r="I7" s="1159"/>
      <c r="J7" s="1159"/>
      <c r="L7" s="1161"/>
      <c r="M7" s="1161"/>
      <c r="N7" s="1161"/>
      <c r="O7" s="1161"/>
      <c r="P7" s="556"/>
      <c r="Q7" s="556"/>
      <c r="R7" s="556"/>
      <c r="S7" s="556"/>
      <c r="T7" s="556"/>
    </row>
    <row r="8" spans="1:20" ht="11.25" customHeight="1" x14ac:dyDescent="0.25">
      <c r="L8" s="1161"/>
      <c r="M8" s="1161"/>
      <c r="N8" s="1161"/>
      <c r="O8" s="1161"/>
      <c r="P8" s="556"/>
      <c r="Q8" s="556"/>
      <c r="R8" s="556"/>
      <c r="S8" s="556"/>
      <c r="T8" s="556"/>
    </row>
    <row r="9" spans="1:20" ht="11.25" customHeight="1" x14ac:dyDescent="0.25">
      <c r="A9" s="554" t="s">
        <v>864</v>
      </c>
      <c r="D9" s="557"/>
      <c r="E9" s="1162"/>
      <c r="F9" s="1162"/>
      <c r="G9" s="557"/>
      <c r="J9" s="558" t="s">
        <v>31</v>
      </c>
      <c r="L9" s="1161"/>
      <c r="M9" s="1161"/>
      <c r="N9" s="1161"/>
      <c r="O9" s="1161"/>
      <c r="P9" s="556"/>
      <c r="Q9" s="556"/>
      <c r="R9" s="556"/>
      <c r="S9" s="556"/>
      <c r="T9" s="556"/>
    </row>
    <row r="10" spans="1:20" ht="15" customHeight="1" x14ac:dyDescent="0.3">
      <c r="A10" s="1163" t="s">
        <v>865</v>
      </c>
      <c r="B10" s="1163"/>
      <c r="C10" s="1163"/>
      <c r="D10" s="1164" t="s">
        <v>866</v>
      </c>
      <c r="E10" s="1164"/>
      <c r="F10" s="1164" t="s">
        <v>130</v>
      </c>
      <c r="G10" s="1164"/>
      <c r="H10" s="1164" t="s">
        <v>867</v>
      </c>
      <c r="I10" s="1164"/>
      <c r="J10" s="559" t="s">
        <v>868</v>
      </c>
      <c r="L10" s="1161"/>
      <c r="M10" s="1161"/>
      <c r="N10" s="1161"/>
      <c r="O10" s="1161"/>
      <c r="P10" s="556"/>
      <c r="Q10" s="556"/>
      <c r="R10" s="556"/>
      <c r="S10" s="556"/>
      <c r="T10" s="556"/>
    </row>
    <row r="11" spans="1:20" ht="15" customHeight="1" x14ac:dyDescent="0.3">
      <c r="A11" s="1163"/>
      <c r="B11" s="1163"/>
      <c r="C11" s="1163"/>
      <c r="D11" s="1165" t="s">
        <v>869</v>
      </c>
      <c r="E11" s="1165"/>
      <c r="F11" s="1165" t="s">
        <v>869</v>
      </c>
      <c r="G11" s="1165"/>
      <c r="H11" s="1165" t="s">
        <v>870</v>
      </c>
      <c r="I11" s="1165"/>
      <c r="J11" s="560" t="s">
        <v>871</v>
      </c>
      <c r="L11" s="1161"/>
      <c r="M11" s="1161"/>
      <c r="N11" s="1161"/>
      <c r="O11" s="1161"/>
      <c r="P11" s="556"/>
      <c r="Q11" s="556"/>
      <c r="R11" s="556"/>
      <c r="S11" s="556"/>
      <c r="T11" s="556"/>
    </row>
    <row r="12" spans="1:20" ht="19.5" customHeight="1" x14ac:dyDescent="0.3">
      <c r="A12" s="1163"/>
      <c r="B12" s="1163"/>
      <c r="C12" s="1163"/>
      <c r="D12" s="1166" t="s">
        <v>40</v>
      </c>
      <c r="E12" s="1166"/>
      <c r="F12" s="1166" t="s">
        <v>41</v>
      </c>
      <c r="G12" s="1166"/>
      <c r="H12" s="1166" t="s">
        <v>872</v>
      </c>
      <c r="I12" s="1166"/>
      <c r="J12" s="561" t="s">
        <v>873</v>
      </c>
      <c r="L12" s="1161"/>
      <c r="M12" s="1161"/>
      <c r="N12" s="1161"/>
      <c r="O12" s="1161"/>
    </row>
    <row r="13" spans="1:20" ht="11.25" customHeight="1" x14ac:dyDescent="0.25">
      <c r="A13" s="1167">
        <v>2016</v>
      </c>
      <c r="B13" s="1167"/>
      <c r="C13" s="1167"/>
      <c r="D13" s="1168"/>
      <c r="E13" s="1168"/>
      <c r="F13" s="1168"/>
      <c r="G13" s="1168"/>
      <c r="H13" s="1169">
        <f t="shared" ref="H13:H89" si="0">D13-F13</f>
        <v>0</v>
      </c>
      <c r="I13" s="1169"/>
      <c r="J13" s="563"/>
      <c r="L13" s="1161"/>
      <c r="M13" s="1161"/>
      <c r="N13" s="1161"/>
      <c r="O13" s="1161"/>
    </row>
    <row r="14" spans="1:20" ht="11.25" customHeight="1" x14ac:dyDescent="0.25">
      <c r="A14" s="1170">
        <v>2017</v>
      </c>
      <c r="B14" s="1170"/>
      <c r="C14" s="1170"/>
      <c r="D14" s="1171"/>
      <c r="E14" s="1171"/>
      <c r="F14" s="1171"/>
      <c r="G14" s="1171"/>
      <c r="H14" s="1172">
        <f t="shared" si="0"/>
        <v>0</v>
      </c>
      <c r="I14" s="1172"/>
      <c r="J14" s="565">
        <f t="shared" ref="J14:J89" si="1">J13+H14</f>
        <v>0</v>
      </c>
      <c r="L14" s="1161"/>
      <c r="M14" s="1161"/>
      <c r="N14" s="1161"/>
      <c r="O14" s="1161"/>
    </row>
    <row r="15" spans="1:20" ht="11.25" customHeight="1" x14ac:dyDescent="0.25">
      <c r="A15" s="1170">
        <v>2018</v>
      </c>
      <c r="B15" s="1170"/>
      <c r="C15" s="1170"/>
      <c r="D15" s="1171"/>
      <c r="E15" s="1171"/>
      <c r="F15" s="1173"/>
      <c r="G15" s="1173"/>
      <c r="H15" s="1172">
        <f t="shared" si="0"/>
        <v>0</v>
      </c>
      <c r="I15" s="1172"/>
      <c r="J15" s="565">
        <f t="shared" si="1"/>
        <v>0</v>
      </c>
      <c r="L15" s="1161"/>
      <c r="M15" s="1161"/>
      <c r="N15" s="1161"/>
      <c r="O15" s="1161"/>
    </row>
    <row r="16" spans="1:20" ht="11.25" customHeight="1" x14ac:dyDescent="0.25">
      <c r="A16" s="1170">
        <v>2019</v>
      </c>
      <c r="B16" s="1170"/>
      <c r="C16" s="1170"/>
      <c r="D16" s="1171"/>
      <c r="E16" s="1171"/>
      <c r="F16" s="1173"/>
      <c r="G16" s="1173"/>
      <c r="H16" s="1172">
        <f t="shared" si="0"/>
        <v>0</v>
      </c>
      <c r="I16" s="1172"/>
      <c r="J16" s="565">
        <f t="shared" si="1"/>
        <v>0</v>
      </c>
      <c r="L16" s="1161"/>
      <c r="M16" s="1161"/>
      <c r="N16" s="1161"/>
      <c r="O16" s="1161"/>
    </row>
    <row r="17" spans="1:20" ht="15.75" customHeight="1" x14ac:dyDescent="0.25">
      <c r="A17" s="1170">
        <v>2020</v>
      </c>
      <c r="B17" s="1170"/>
      <c r="C17" s="1170"/>
      <c r="D17" s="1171"/>
      <c r="E17" s="1171"/>
      <c r="F17" s="1171"/>
      <c r="G17" s="1171"/>
      <c r="H17" s="1172">
        <f t="shared" si="0"/>
        <v>0</v>
      </c>
      <c r="I17" s="1172"/>
      <c r="J17" s="565">
        <f t="shared" si="1"/>
        <v>0</v>
      </c>
      <c r="L17" s="1161"/>
      <c r="M17" s="1161"/>
      <c r="N17" s="1161"/>
      <c r="O17" s="1161"/>
      <c r="P17" s="556"/>
      <c r="Q17" s="556"/>
      <c r="R17" s="556"/>
      <c r="S17" s="556"/>
      <c r="T17" s="556"/>
    </row>
    <row r="18" spans="1:20" ht="15.75" customHeight="1" x14ac:dyDescent="0.25">
      <c r="A18" s="1170">
        <v>2021</v>
      </c>
      <c r="B18" s="1170"/>
      <c r="C18" s="1170"/>
      <c r="D18" s="1171"/>
      <c r="E18" s="1171"/>
      <c r="F18" s="1171"/>
      <c r="G18" s="1171"/>
      <c r="H18" s="1172">
        <f t="shared" si="0"/>
        <v>0</v>
      </c>
      <c r="I18" s="1172"/>
      <c r="J18" s="565">
        <f t="shared" si="1"/>
        <v>0</v>
      </c>
      <c r="L18" s="1161"/>
      <c r="M18" s="1161"/>
      <c r="N18" s="1161"/>
      <c r="O18" s="1161"/>
      <c r="P18" s="556"/>
      <c r="Q18" s="556"/>
      <c r="R18" s="556"/>
      <c r="S18" s="556"/>
      <c r="T18" s="556"/>
    </row>
    <row r="19" spans="1:20" ht="15.75" customHeight="1" x14ac:dyDescent="0.25">
      <c r="A19" s="1170">
        <v>2022</v>
      </c>
      <c r="B19" s="1170"/>
      <c r="C19" s="1170"/>
      <c r="D19" s="1171"/>
      <c r="E19" s="1171"/>
      <c r="F19" s="1171"/>
      <c r="G19" s="1171"/>
      <c r="H19" s="1172">
        <f t="shared" si="0"/>
        <v>0</v>
      </c>
      <c r="I19" s="1172"/>
      <c r="J19" s="565">
        <f t="shared" si="1"/>
        <v>0</v>
      </c>
      <c r="L19" s="1161"/>
      <c r="M19" s="1161"/>
      <c r="N19" s="1161"/>
      <c r="O19" s="1161"/>
      <c r="P19" s="556"/>
      <c r="Q19" s="556"/>
      <c r="R19" s="556"/>
      <c r="S19" s="556"/>
      <c r="T19" s="556"/>
    </row>
    <row r="20" spans="1:20" ht="15.75" customHeight="1" x14ac:dyDescent="0.25">
      <c r="A20" s="1170">
        <v>2023</v>
      </c>
      <c r="B20" s="1170"/>
      <c r="C20" s="1170"/>
      <c r="D20" s="1171"/>
      <c r="E20" s="1171"/>
      <c r="F20" s="1171"/>
      <c r="G20" s="1171"/>
      <c r="H20" s="1172">
        <f t="shared" si="0"/>
        <v>0</v>
      </c>
      <c r="I20" s="1172"/>
      <c r="J20" s="565">
        <f t="shared" si="1"/>
        <v>0</v>
      </c>
      <c r="L20" s="1161"/>
      <c r="M20" s="1161"/>
      <c r="N20" s="1161"/>
      <c r="O20" s="1161"/>
      <c r="P20" s="556"/>
      <c r="Q20" s="556"/>
      <c r="R20" s="556"/>
      <c r="S20" s="556"/>
      <c r="T20" s="556"/>
    </row>
    <row r="21" spans="1:20" ht="15.75" customHeight="1" x14ac:dyDescent="0.25">
      <c r="A21" s="1170">
        <v>2024</v>
      </c>
      <c r="B21" s="1170"/>
      <c r="C21" s="1170"/>
      <c r="D21" s="1171"/>
      <c r="E21" s="1171"/>
      <c r="F21" s="1171"/>
      <c r="G21" s="1171"/>
      <c r="H21" s="1172">
        <f t="shared" si="0"/>
        <v>0</v>
      </c>
      <c r="I21" s="1172"/>
      <c r="J21" s="565">
        <f t="shared" si="1"/>
        <v>0</v>
      </c>
      <c r="L21" s="1161"/>
      <c r="M21" s="1161"/>
      <c r="N21" s="1161"/>
      <c r="O21" s="1161"/>
      <c r="P21" s="556"/>
      <c r="Q21" s="556"/>
      <c r="R21" s="556"/>
      <c r="S21" s="556"/>
      <c r="T21" s="556"/>
    </row>
    <row r="22" spans="1:20" ht="15.75" customHeight="1" x14ac:dyDescent="0.25">
      <c r="A22" s="1170">
        <v>2025</v>
      </c>
      <c r="B22" s="1170"/>
      <c r="C22" s="1170"/>
      <c r="D22" s="1171"/>
      <c r="E22" s="1171"/>
      <c r="F22" s="1171"/>
      <c r="G22" s="1171"/>
      <c r="H22" s="1172">
        <f t="shared" si="0"/>
        <v>0</v>
      </c>
      <c r="I22" s="1172"/>
      <c r="J22" s="565">
        <f t="shared" si="1"/>
        <v>0</v>
      </c>
      <c r="L22" s="1161"/>
      <c r="M22" s="1161"/>
      <c r="N22" s="1161"/>
      <c r="O22" s="1161"/>
      <c r="P22" s="556"/>
      <c r="Q22" s="556"/>
      <c r="R22" s="556"/>
      <c r="S22" s="556"/>
      <c r="T22" s="556"/>
    </row>
    <row r="23" spans="1:20" ht="15.75" customHeight="1" x14ac:dyDescent="0.25">
      <c r="A23" s="1170">
        <v>2026</v>
      </c>
      <c r="B23" s="1170"/>
      <c r="C23" s="1170"/>
      <c r="D23" s="1171"/>
      <c r="E23" s="1171"/>
      <c r="F23" s="1171"/>
      <c r="G23" s="1171"/>
      <c r="H23" s="1172">
        <f t="shared" si="0"/>
        <v>0</v>
      </c>
      <c r="I23" s="1172"/>
      <c r="J23" s="565">
        <f t="shared" si="1"/>
        <v>0</v>
      </c>
      <c r="L23" s="1161"/>
      <c r="M23" s="1161"/>
      <c r="N23" s="1161"/>
      <c r="O23" s="1161"/>
      <c r="P23" s="556"/>
      <c r="Q23" s="556"/>
      <c r="R23" s="556"/>
      <c r="S23" s="556"/>
      <c r="T23" s="556"/>
    </row>
    <row r="24" spans="1:20" ht="15.75" customHeight="1" x14ac:dyDescent="0.25">
      <c r="A24" s="1170">
        <v>2027</v>
      </c>
      <c r="B24" s="1170"/>
      <c r="C24" s="1170"/>
      <c r="D24" s="1171"/>
      <c r="E24" s="1171"/>
      <c r="F24" s="1171"/>
      <c r="G24" s="1171"/>
      <c r="H24" s="1172">
        <f t="shared" si="0"/>
        <v>0</v>
      </c>
      <c r="I24" s="1172"/>
      <c r="J24" s="565">
        <f t="shared" si="1"/>
        <v>0</v>
      </c>
      <c r="L24" s="1161"/>
      <c r="M24" s="1161"/>
      <c r="N24" s="1161"/>
      <c r="O24" s="1161"/>
      <c r="P24" s="556"/>
      <c r="Q24" s="556"/>
      <c r="R24" s="556"/>
      <c r="S24" s="556"/>
      <c r="T24" s="556"/>
    </row>
    <row r="25" spans="1:20" ht="15.75" customHeight="1" x14ac:dyDescent="0.25">
      <c r="A25" s="1170">
        <v>2028</v>
      </c>
      <c r="B25" s="1170"/>
      <c r="C25" s="1170"/>
      <c r="D25" s="1171"/>
      <c r="E25" s="1171"/>
      <c r="F25" s="1171"/>
      <c r="G25" s="1171"/>
      <c r="H25" s="1172">
        <f t="shared" si="0"/>
        <v>0</v>
      </c>
      <c r="I25" s="1172"/>
      <c r="J25" s="565">
        <f t="shared" si="1"/>
        <v>0</v>
      </c>
      <c r="L25" s="1161"/>
      <c r="M25" s="1161"/>
      <c r="N25" s="1161"/>
      <c r="O25" s="1161"/>
      <c r="P25" s="556"/>
      <c r="Q25" s="556"/>
      <c r="R25" s="556"/>
      <c r="S25" s="556"/>
      <c r="T25" s="556"/>
    </row>
    <row r="26" spans="1:20" ht="15.75" customHeight="1" x14ac:dyDescent="0.25">
      <c r="A26" s="1170">
        <v>2029</v>
      </c>
      <c r="B26" s="1170"/>
      <c r="C26" s="1170"/>
      <c r="D26" s="1171"/>
      <c r="E26" s="1171"/>
      <c r="F26" s="1171"/>
      <c r="G26" s="1171"/>
      <c r="H26" s="1172">
        <f t="shared" si="0"/>
        <v>0</v>
      </c>
      <c r="I26" s="1172"/>
      <c r="J26" s="565">
        <f t="shared" si="1"/>
        <v>0</v>
      </c>
      <c r="L26" s="1161"/>
      <c r="M26" s="1161"/>
      <c r="N26" s="1161"/>
      <c r="O26" s="1161"/>
      <c r="P26" s="556"/>
      <c r="Q26" s="556"/>
      <c r="R26" s="556"/>
      <c r="S26" s="556"/>
      <c r="T26" s="556"/>
    </row>
    <row r="27" spans="1:20" ht="15.75" customHeight="1" x14ac:dyDescent="0.25">
      <c r="A27" s="1170">
        <v>2030</v>
      </c>
      <c r="B27" s="1170"/>
      <c r="C27" s="1170"/>
      <c r="D27" s="1171"/>
      <c r="E27" s="1171"/>
      <c r="F27" s="1171"/>
      <c r="G27" s="1171"/>
      <c r="H27" s="1172">
        <f t="shared" si="0"/>
        <v>0</v>
      </c>
      <c r="I27" s="1172"/>
      <c r="J27" s="565">
        <f t="shared" si="1"/>
        <v>0</v>
      </c>
      <c r="L27" s="1161"/>
      <c r="M27" s="1161"/>
      <c r="N27" s="1161"/>
      <c r="O27" s="1161"/>
      <c r="P27" s="556"/>
      <c r="Q27" s="556"/>
      <c r="R27" s="556"/>
      <c r="S27" s="556"/>
      <c r="T27" s="556"/>
    </row>
    <row r="28" spans="1:20" ht="15.75" customHeight="1" x14ac:dyDescent="0.25">
      <c r="A28" s="1170">
        <v>2031</v>
      </c>
      <c r="B28" s="1170"/>
      <c r="C28" s="1170"/>
      <c r="D28" s="1171"/>
      <c r="E28" s="1171"/>
      <c r="F28" s="1171"/>
      <c r="G28" s="1171"/>
      <c r="H28" s="1172">
        <f t="shared" si="0"/>
        <v>0</v>
      </c>
      <c r="I28" s="1172"/>
      <c r="J28" s="565">
        <f t="shared" si="1"/>
        <v>0</v>
      </c>
      <c r="L28" s="1161"/>
      <c r="M28" s="1161"/>
      <c r="N28" s="1161"/>
      <c r="O28" s="1161"/>
      <c r="P28" s="556"/>
      <c r="Q28" s="556"/>
      <c r="R28" s="556"/>
      <c r="S28" s="556"/>
      <c r="T28" s="556"/>
    </row>
    <row r="29" spans="1:20" ht="15.75" customHeight="1" x14ac:dyDescent="0.25">
      <c r="A29" s="1170">
        <v>2032</v>
      </c>
      <c r="B29" s="1170"/>
      <c r="C29" s="1170"/>
      <c r="D29" s="1171"/>
      <c r="E29" s="1171"/>
      <c r="F29" s="1171"/>
      <c r="G29" s="1171"/>
      <c r="H29" s="1172">
        <f t="shared" si="0"/>
        <v>0</v>
      </c>
      <c r="I29" s="1172"/>
      <c r="J29" s="565">
        <f t="shared" si="1"/>
        <v>0</v>
      </c>
      <c r="L29" s="1161"/>
      <c r="M29" s="1161"/>
      <c r="N29" s="1161"/>
      <c r="O29" s="1161"/>
      <c r="P29" s="556"/>
      <c r="Q29" s="556"/>
      <c r="R29" s="556"/>
      <c r="S29" s="556"/>
      <c r="T29" s="556"/>
    </row>
    <row r="30" spans="1:20" ht="15.75" customHeight="1" x14ac:dyDescent="0.25">
      <c r="A30" s="1170">
        <v>2033</v>
      </c>
      <c r="B30" s="1170"/>
      <c r="C30" s="1170"/>
      <c r="D30" s="1171"/>
      <c r="E30" s="1171"/>
      <c r="F30" s="1171"/>
      <c r="G30" s="1171"/>
      <c r="H30" s="1172">
        <f t="shared" si="0"/>
        <v>0</v>
      </c>
      <c r="I30" s="1172"/>
      <c r="J30" s="565">
        <f t="shared" si="1"/>
        <v>0</v>
      </c>
      <c r="L30" s="1161"/>
      <c r="M30" s="1161"/>
      <c r="N30" s="1161"/>
      <c r="O30" s="1161"/>
      <c r="P30" s="556"/>
      <c r="Q30" s="556"/>
      <c r="R30" s="556"/>
      <c r="S30" s="556"/>
      <c r="T30" s="556"/>
    </row>
    <row r="31" spans="1:20" ht="15.75" customHeight="1" x14ac:dyDescent="0.25">
      <c r="A31" s="1170">
        <v>2034</v>
      </c>
      <c r="B31" s="1170"/>
      <c r="C31" s="1170"/>
      <c r="D31" s="1171"/>
      <c r="E31" s="1171"/>
      <c r="F31" s="1171"/>
      <c r="G31" s="1171"/>
      <c r="H31" s="1172">
        <f t="shared" si="0"/>
        <v>0</v>
      </c>
      <c r="I31" s="1172"/>
      <c r="J31" s="565">
        <f t="shared" si="1"/>
        <v>0</v>
      </c>
      <c r="L31" s="1161"/>
      <c r="M31" s="1161"/>
      <c r="N31" s="1161"/>
      <c r="O31" s="1161"/>
      <c r="P31" s="556"/>
      <c r="Q31" s="556"/>
      <c r="R31" s="556"/>
      <c r="S31" s="556"/>
      <c r="T31" s="556"/>
    </row>
    <row r="32" spans="1:20" ht="15.75" customHeight="1" x14ac:dyDescent="0.25">
      <c r="A32" s="1170">
        <v>2035</v>
      </c>
      <c r="B32" s="1170"/>
      <c r="C32" s="1170"/>
      <c r="D32" s="1171"/>
      <c r="E32" s="1171"/>
      <c r="F32" s="1171"/>
      <c r="G32" s="1171"/>
      <c r="H32" s="1172">
        <f t="shared" si="0"/>
        <v>0</v>
      </c>
      <c r="I32" s="1172"/>
      <c r="J32" s="565">
        <f t="shared" si="1"/>
        <v>0</v>
      </c>
      <c r="L32" s="1161"/>
      <c r="M32" s="1161"/>
      <c r="N32" s="1161"/>
      <c r="O32" s="1161"/>
      <c r="P32" s="556"/>
      <c r="Q32" s="556"/>
      <c r="R32" s="556"/>
      <c r="S32" s="556"/>
      <c r="T32" s="556"/>
    </row>
    <row r="33" spans="1:20" ht="15.75" customHeight="1" x14ac:dyDescent="0.25">
      <c r="A33" s="1170">
        <v>2036</v>
      </c>
      <c r="B33" s="1170"/>
      <c r="C33" s="1170"/>
      <c r="D33" s="1171"/>
      <c r="E33" s="1171"/>
      <c r="F33" s="1171"/>
      <c r="G33" s="1171"/>
      <c r="H33" s="1172">
        <f t="shared" si="0"/>
        <v>0</v>
      </c>
      <c r="I33" s="1172"/>
      <c r="J33" s="565">
        <f t="shared" si="1"/>
        <v>0</v>
      </c>
      <c r="L33" s="1161"/>
      <c r="M33" s="1161"/>
      <c r="N33" s="1161"/>
      <c r="O33" s="1161"/>
      <c r="P33" s="556"/>
      <c r="Q33" s="556"/>
      <c r="R33" s="556"/>
      <c r="S33" s="556"/>
      <c r="T33" s="556"/>
    </row>
    <row r="34" spans="1:20" ht="15.75" customHeight="1" x14ac:dyDescent="0.25">
      <c r="A34" s="1170">
        <v>2037</v>
      </c>
      <c r="B34" s="1170"/>
      <c r="C34" s="1170"/>
      <c r="D34" s="1171"/>
      <c r="E34" s="1171"/>
      <c r="F34" s="1171"/>
      <c r="G34" s="1171"/>
      <c r="H34" s="1172">
        <f t="shared" si="0"/>
        <v>0</v>
      </c>
      <c r="I34" s="1172"/>
      <c r="J34" s="565">
        <f t="shared" si="1"/>
        <v>0</v>
      </c>
      <c r="L34" s="1161"/>
      <c r="M34" s="1161"/>
      <c r="N34" s="1161"/>
      <c r="O34" s="1161"/>
      <c r="P34" s="556"/>
      <c r="Q34" s="556"/>
      <c r="R34" s="556"/>
      <c r="S34" s="556"/>
      <c r="T34" s="556"/>
    </row>
    <row r="35" spans="1:20" ht="15.75" customHeight="1" x14ac:dyDescent="0.25">
      <c r="A35" s="1170">
        <v>2038</v>
      </c>
      <c r="B35" s="1170"/>
      <c r="C35" s="1170"/>
      <c r="D35" s="1171"/>
      <c r="E35" s="1171"/>
      <c r="F35" s="1171"/>
      <c r="G35" s="1171"/>
      <c r="H35" s="1172">
        <f t="shared" si="0"/>
        <v>0</v>
      </c>
      <c r="I35" s="1172"/>
      <c r="J35" s="565">
        <f t="shared" si="1"/>
        <v>0</v>
      </c>
      <c r="L35" s="1161"/>
      <c r="M35" s="1161"/>
      <c r="N35" s="1161"/>
      <c r="O35" s="1161"/>
      <c r="P35" s="556"/>
      <c r="Q35" s="556"/>
      <c r="R35" s="556"/>
      <c r="S35" s="556"/>
      <c r="T35" s="556"/>
    </row>
    <row r="36" spans="1:20" ht="15.75" customHeight="1" x14ac:dyDescent="0.25">
      <c r="A36" s="1170">
        <v>2039</v>
      </c>
      <c r="B36" s="1170"/>
      <c r="C36" s="1170"/>
      <c r="D36" s="1171"/>
      <c r="E36" s="1171"/>
      <c r="F36" s="1171"/>
      <c r="G36" s="1171"/>
      <c r="H36" s="1172">
        <f t="shared" si="0"/>
        <v>0</v>
      </c>
      <c r="I36" s="1172"/>
      <c r="J36" s="565">
        <f t="shared" si="1"/>
        <v>0</v>
      </c>
      <c r="L36" s="1161"/>
      <c r="M36" s="1161"/>
      <c r="N36" s="1161"/>
      <c r="O36" s="1161"/>
      <c r="P36" s="556"/>
      <c r="Q36" s="556"/>
      <c r="R36" s="556"/>
      <c r="S36" s="556"/>
      <c r="T36" s="556"/>
    </row>
    <row r="37" spans="1:20" ht="15.75" customHeight="1" x14ac:dyDescent="0.25">
      <c r="A37" s="1170">
        <v>2040</v>
      </c>
      <c r="B37" s="1170"/>
      <c r="C37" s="1170"/>
      <c r="D37" s="1171"/>
      <c r="E37" s="1171"/>
      <c r="F37" s="1171"/>
      <c r="G37" s="1171"/>
      <c r="H37" s="1172">
        <f t="shared" si="0"/>
        <v>0</v>
      </c>
      <c r="I37" s="1172"/>
      <c r="J37" s="565">
        <f t="shared" si="1"/>
        <v>0</v>
      </c>
      <c r="L37" s="1161"/>
      <c r="M37" s="1161"/>
      <c r="N37" s="1161"/>
      <c r="O37" s="1161"/>
      <c r="P37" s="556"/>
      <c r="Q37" s="556"/>
      <c r="R37" s="556"/>
      <c r="S37" s="556"/>
      <c r="T37" s="556"/>
    </row>
    <row r="38" spans="1:20" ht="15.75" customHeight="1" x14ac:dyDescent="0.25">
      <c r="A38" s="1170">
        <v>2041</v>
      </c>
      <c r="B38" s="1170"/>
      <c r="C38" s="1170"/>
      <c r="D38" s="1171"/>
      <c r="E38" s="1171"/>
      <c r="F38" s="1171"/>
      <c r="G38" s="1171"/>
      <c r="H38" s="1172">
        <f t="shared" si="0"/>
        <v>0</v>
      </c>
      <c r="I38" s="1172"/>
      <c r="J38" s="565">
        <f t="shared" si="1"/>
        <v>0</v>
      </c>
      <c r="L38" s="1161"/>
      <c r="M38" s="1161"/>
      <c r="N38" s="1161"/>
      <c r="O38" s="1161"/>
      <c r="P38" s="556"/>
      <c r="Q38" s="556"/>
      <c r="R38" s="556"/>
      <c r="S38" s="556"/>
      <c r="T38" s="556"/>
    </row>
    <row r="39" spans="1:20" ht="15.75" customHeight="1" x14ac:dyDescent="0.25">
      <c r="A39" s="1170">
        <v>2042</v>
      </c>
      <c r="B39" s="1170"/>
      <c r="C39" s="1170"/>
      <c r="D39" s="1171"/>
      <c r="E39" s="1171"/>
      <c r="F39" s="1171"/>
      <c r="G39" s="1171"/>
      <c r="H39" s="1172">
        <f t="shared" si="0"/>
        <v>0</v>
      </c>
      <c r="I39" s="1172"/>
      <c r="J39" s="565">
        <f t="shared" si="1"/>
        <v>0</v>
      </c>
      <c r="L39" s="1161"/>
      <c r="M39" s="1161"/>
      <c r="N39" s="1161"/>
      <c r="O39" s="1161"/>
      <c r="P39" s="556"/>
      <c r="Q39" s="556"/>
      <c r="R39" s="556"/>
      <c r="S39" s="556"/>
      <c r="T39" s="556"/>
    </row>
    <row r="40" spans="1:20" ht="15.75" customHeight="1" x14ac:dyDescent="0.25">
      <c r="A40" s="1170">
        <v>2043</v>
      </c>
      <c r="B40" s="1170"/>
      <c r="C40" s="1170"/>
      <c r="D40" s="1171"/>
      <c r="E40" s="1171"/>
      <c r="F40" s="1171"/>
      <c r="G40" s="1171"/>
      <c r="H40" s="1172">
        <f t="shared" si="0"/>
        <v>0</v>
      </c>
      <c r="I40" s="1172"/>
      <c r="J40" s="565">
        <f t="shared" si="1"/>
        <v>0</v>
      </c>
      <c r="L40" s="1161"/>
      <c r="M40" s="1161"/>
      <c r="N40" s="1161"/>
      <c r="O40" s="1161"/>
      <c r="P40" s="556"/>
      <c r="Q40" s="556"/>
      <c r="R40" s="556"/>
      <c r="S40" s="556"/>
      <c r="T40" s="556"/>
    </row>
    <row r="41" spans="1:20" ht="15.75" customHeight="1" x14ac:dyDescent="0.25">
      <c r="A41" s="1170">
        <v>2044</v>
      </c>
      <c r="B41" s="1170"/>
      <c r="C41" s="1170"/>
      <c r="D41" s="1171"/>
      <c r="E41" s="1171"/>
      <c r="F41" s="1171"/>
      <c r="G41" s="1171"/>
      <c r="H41" s="1172">
        <f t="shared" si="0"/>
        <v>0</v>
      </c>
      <c r="I41" s="1172"/>
      <c r="J41" s="565">
        <f t="shared" si="1"/>
        <v>0</v>
      </c>
      <c r="L41" s="1161"/>
      <c r="M41" s="1161"/>
      <c r="N41" s="1161"/>
      <c r="O41" s="1161"/>
      <c r="P41" s="556"/>
      <c r="Q41" s="556"/>
      <c r="R41" s="556"/>
      <c r="S41" s="556"/>
      <c r="T41" s="556"/>
    </row>
    <row r="42" spans="1:20" ht="15.75" customHeight="1" x14ac:dyDescent="0.25">
      <c r="A42" s="1170">
        <v>2045</v>
      </c>
      <c r="B42" s="1170"/>
      <c r="C42" s="1170"/>
      <c r="D42" s="1171"/>
      <c r="E42" s="1171"/>
      <c r="F42" s="1171"/>
      <c r="G42" s="1171"/>
      <c r="H42" s="1172">
        <f t="shared" si="0"/>
        <v>0</v>
      </c>
      <c r="I42" s="1172"/>
      <c r="J42" s="565">
        <f t="shared" si="1"/>
        <v>0</v>
      </c>
      <c r="L42" s="1161"/>
      <c r="M42" s="1161"/>
      <c r="N42" s="1161"/>
      <c r="O42" s="1161"/>
      <c r="P42" s="556"/>
      <c r="Q42" s="556"/>
      <c r="R42" s="556"/>
      <c r="S42" s="556"/>
      <c r="T42" s="556"/>
    </row>
    <row r="43" spans="1:20" ht="15.75" customHeight="1" x14ac:dyDescent="0.25">
      <c r="A43" s="1170">
        <v>2046</v>
      </c>
      <c r="B43" s="1170"/>
      <c r="C43" s="1170"/>
      <c r="D43" s="1171"/>
      <c r="E43" s="1171"/>
      <c r="F43" s="1171"/>
      <c r="G43" s="1171"/>
      <c r="H43" s="1172">
        <f t="shared" si="0"/>
        <v>0</v>
      </c>
      <c r="I43" s="1172"/>
      <c r="J43" s="565">
        <f t="shared" si="1"/>
        <v>0</v>
      </c>
      <c r="L43" s="1161"/>
      <c r="M43" s="1161"/>
      <c r="N43" s="1161"/>
      <c r="O43" s="1161"/>
      <c r="P43" s="556"/>
      <c r="Q43" s="556"/>
      <c r="R43" s="556"/>
      <c r="S43" s="556"/>
      <c r="T43" s="556"/>
    </row>
    <row r="44" spans="1:20" ht="15.75" customHeight="1" x14ac:dyDescent="0.25">
      <c r="A44" s="1170">
        <v>2047</v>
      </c>
      <c r="B44" s="1170"/>
      <c r="C44" s="1170"/>
      <c r="D44" s="1171"/>
      <c r="E44" s="1171"/>
      <c r="F44" s="1171"/>
      <c r="G44" s="1171"/>
      <c r="H44" s="1172">
        <f t="shared" si="0"/>
        <v>0</v>
      </c>
      <c r="I44" s="1172"/>
      <c r="J44" s="565">
        <f t="shared" si="1"/>
        <v>0</v>
      </c>
      <c r="L44" s="1161"/>
      <c r="M44" s="1161"/>
      <c r="N44" s="1161"/>
      <c r="O44" s="1161"/>
      <c r="P44" s="556"/>
      <c r="Q44" s="556"/>
      <c r="R44" s="556"/>
      <c r="S44" s="556"/>
      <c r="T44" s="556"/>
    </row>
    <row r="45" spans="1:20" ht="15.75" customHeight="1" x14ac:dyDescent="0.25">
      <c r="A45" s="1170">
        <v>2048</v>
      </c>
      <c r="B45" s="1170"/>
      <c r="C45" s="1170"/>
      <c r="D45" s="1171"/>
      <c r="E45" s="1171"/>
      <c r="F45" s="1171"/>
      <c r="G45" s="1171"/>
      <c r="H45" s="1172">
        <f t="shared" si="0"/>
        <v>0</v>
      </c>
      <c r="I45" s="1172"/>
      <c r="J45" s="565">
        <f t="shared" si="1"/>
        <v>0</v>
      </c>
      <c r="L45" s="1161"/>
      <c r="M45" s="1161"/>
      <c r="N45" s="1161"/>
      <c r="O45" s="1161"/>
      <c r="P45" s="556"/>
      <c r="Q45" s="556"/>
      <c r="R45" s="556"/>
      <c r="S45" s="556"/>
      <c r="T45" s="556"/>
    </row>
    <row r="46" spans="1:20" ht="15.75" customHeight="1" x14ac:dyDescent="0.25">
      <c r="A46" s="1170">
        <v>2049</v>
      </c>
      <c r="B46" s="1170"/>
      <c r="C46" s="1170"/>
      <c r="D46" s="1171"/>
      <c r="E46" s="1171"/>
      <c r="F46" s="1171"/>
      <c r="G46" s="1171"/>
      <c r="H46" s="1172">
        <f t="shared" si="0"/>
        <v>0</v>
      </c>
      <c r="I46" s="1172"/>
      <c r="J46" s="565">
        <f t="shared" si="1"/>
        <v>0</v>
      </c>
      <c r="L46" s="1161"/>
      <c r="M46" s="1161"/>
      <c r="N46" s="1161"/>
      <c r="O46" s="1161"/>
      <c r="P46" s="556"/>
      <c r="Q46" s="556"/>
      <c r="R46" s="556"/>
      <c r="S46" s="556"/>
      <c r="T46" s="556"/>
    </row>
    <row r="47" spans="1:20" ht="15.75" customHeight="1" x14ac:dyDescent="0.25">
      <c r="A47" s="1170">
        <v>2050</v>
      </c>
      <c r="B47" s="1170"/>
      <c r="C47" s="1170"/>
      <c r="D47" s="1171"/>
      <c r="E47" s="1171"/>
      <c r="F47" s="1171"/>
      <c r="G47" s="1171"/>
      <c r="H47" s="1172">
        <f t="shared" si="0"/>
        <v>0</v>
      </c>
      <c r="I47" s="1172"/>
      <c r="J47" s="565">
        <f t="shared" si="1"/>
        <v>0</v>
      </c>
      <c r="L47" s="1161"/>
      <c r="M47" s="1161"/>
      <c r="N47" s="1161"/>
      <c r="O47" s="1161"/>
      <c r="P47" s="556"/>
      <c r="Q47" s="556"/>
      <c r="R47" s="556"/>
      <c r="S47" s="556"/>
      <c r="T47" s="556"/>
    </row>
    <row r="48" spans="1:20" ht="15.75" customHeight="1" x14ac:dyDescent="0.25">
      <c r="A48" s="1170">
        <v>2051</v>
      </c>
      <c r="B48" s="1170"/>
      <c r="C48" s="1170"/>
      <c r="D48" s="1171"/>
      <c r="E48" s="1171"/>
      <c r="F48" s="1171"/>
      <c r="G48" s="1171"/>
      <c r="H48" s="1172">
        <f t="shared" si="0"/>
        <v>0</v>
      </c>
      <c r="I48" s="1172"/>
      <c r="J48" s="565">
        <f t="shared" si="1"/>
        <v>0</v>
      </c>
      <c r="L48" s="1161"/>
      <c r="M48" s="1161"/>
      <c r="N48" s="1161"/>
      <c r="O48" s="1161"/>
      <c r="P48" s="556"/>
      <c r="Q48" s="556"/>
      <c r="R48" s="556"/>
      <c r="S48" s="556"/>
      <c r="T48" s="556"/>
    </row>
    <row r="49" spans="1:20" ht="15.75" customHeight="1" x14ac:dyDescent="0.25">
      <c r="A49" s="1170">
        <v>2052</v>
      </c>
      <c r="B49" s="1170"/>
      <c r="C49" s="1170"/>
      <c r="D49" s="1171"/>
      <c r="E49" s="1171"/>
      <c r="F49" s="1171"/>
      <c r="G49" s="1171"/>
      <c r="H49" s="1172">
        <f t="shared" si="0"/>
        <v>0</v>
      </c>
      <c r="I49" s="1172"/>
      <c r="J49" s="565">
        <f t="shared" si="1"/>
        <v>0</v>
      </c>
      <c r="L49" s="1161"/>
      <c r="M49" s="1161"/>
      <c r="N49" s="1161"/>
      <c r="O49" s="1161"/>
      <c r="P49" s="556"/>
      <c r="Q49" s="556"/>
      <c r="R49" s="556"/>
      <c r="S49" s="556"/>
      <c r="T49" s="556"/>
    </row>
    <row r="50" spans="1:20" ht="15.75" customHeight="1" x14ac:dyDescent="0.25">
      <c r="A50" s="1170">
        <v>2053</v>
      </c>
      <c r="B50" s="1170"/>
      <c r="C50" s="1170"/>
      <c r="D50" s="1171"/>
      <c r="E50" s="1171"/>
      <c r="F50" s="1171"/>
      <c r="G50" s="1171"/>
      <c r="H50" s="1172">
        <f t="shared" si="0"/>
        <v>0</v>
      </c>
      <c r="I50" s="1172"/>
      <c r="J50" s="565">
        <f t="shared" si="1"/>
        <v>0</v>
      </c>
      <c r="L50" s="1161"/>
      <c r="M50" s="1161"/>
      <c r="N50" s="1161"/>
      <c r="O50" s="1161"/>
      <c r="P50" s="556"/>
      <c r="Q50" s="556"/>
      <c r="R50" s="556"/>
      <c r="S50" s="556"/>
      <c r="T50" s="556"/>
    </row>
    <row r="51" spans="1:20" ht="15.75" customHeight="1" x14ac:dyDescent="0.25">
      <c r="A51" s="1170">
        <v>2054</v>
      </c>
      <c r="B51" s="1170"/>
      <c r="C51" s="1170"/>
      <c r="D51" s="1171"/>
      <c r="E51" s="1171"/>
      <c r="F51" s="1171"/>
      <c r="G51" s="1171"/>
      <c r="H51" s="1172">
        <f t="shared" si="0"/>
        <v>0</v>
      </c>
      <c r="I51" s="1172"/>
      <c r="J51" s="565">
        <f t="shared" si="1"/>
        <v>0</v>
      </c>
      <c r="L51" s="1161"/>
      <c r="M51" s="1161"/>
      <c r="N51" s="1161"/>
      <c r="O51" s="1161"/>
      <c r="P51" s="556"/>
      <c r="Q51" s="556"/>
      <c r="R51" s="556"/>
      <c r="S51" s="556"/>
      <c r="T51" s="556"/>
    </row>
    <row r="52" spans="1:20" ht="15.75" customHeight="1" x14ac:dyDescent="0.25">
      <c r="A52" s="1170">
        <v>2055</v>
      </c>
      <c r="B52" s="1170"/>
      <c r="C52" s="1170"/>
      <c r="D52" s="1171"/>
      <c r="E52" s="1171"/>
      <c r="F52" s="1171"/>
      <c r="G52" s="1171"/>
      <c r="H52" s="1172">
        <f t="shared" si="0"/>
        <v>0</v>
      </c>
      <c r="I52" s="1172"/>
      <c r="J52" s="565">
        <f t="shared" si="1"/>
        <v>0</v>
      </c>
      <c r="L52" s="1161"/>
      <c r="M52" s="1161"/>
      <c r="N52" s="1161"/>
      <c r="O52" s="1161"/>
      <c r="P52" s="556"/>
      <c r="Q52" s="556"/>
      <c r="R52" s="556"/>
      <c r="S52" s="556"/>
      <c r="T52" s="556"/>
    </row>
    <row r="53" spans="1:20" ht="15.75" customHeight="1" x14ac:dyDescent="0.25">
      <c r="A53" s="1170">
        <v>2056</v>
      </c>
      <c r="B53" s="1170"/>
      <c r="C53" s="1170"/>
      <c r="D53" s="1171"/>
      <c r="E53" s="1171"/>
      <c r="F53" s="1171"/>
      <c r="G53" s="1171"/>
      <c r="H53" s="1172">
        <f t="shared" si="0"/>
        <v>0</v>
      </c>
      <c r="I53" s="1172"/>
      <c r="J53" s="565">
        <f t="shared" si="1"/>
        <v>0</v>
      </c>
      <c r="L53" s="1161"/>
      <c r="M53" s="1161"/>
      <c r="N53" s="1161"/>
      <c r="O53" s="1161"/>
      <c r="P53" s="556"/>
      <c r="Q53" s="556"/>
      <c r="R53" s="556"/>
      <c r="S53" s="556"/>
      <c r="T53" s="556"/>
    </row>
    <row r="54" spans="1:20" ht="15.75" customHeight="1" x14ac:dyDescent="0.25">
      <c r="A54" s="1170">
        <v>2057</v>
      </c>
      <c r="B54" s="1170"/>
      <c r="C54" s="1170"/>
      <c r="D54" s="1171"/>
      <c r="E54" s="1171"/>
      <c r="F54" s="1171"/>
      <c r="G54" s="1171"/>
      <c r="H54" s="1172">
        <f t="shared" si="0"/>
        <v>0</v>
      </c>
      <c r="I54" s="1172"/>
      <c r="J54" s="565">
        <f t="shared" si="1"/>
        <v>0</v>
      </c>
      <c r="L54" s="1161"/>
      <c r="M54" s="1161"/>
      <c r="N54" s="1161"/>
      <c r="O54" s="1161"/>
      <c r="P54" s="556"/>
      <c r="Q54" s="556"/>
      <c r="R54" s="556"/>
      <c r="S54" s="556"/>
      <c r="T54" s="556"/>
    </row>
    <row r="55" spans="1:20" ht="15.75" customHeight="1" x14ac:dyDescent="0.25">
      <c r="A55" s="1170">
        <v>2058</v>
      </c>
      <c r="B55" s="1170"/>
      <c r="C55" s="1170"/>
      <c r="D55" s="1171"/>
      <c r="E55" s="1171"/>
      <c r="F55" s="1171"/>
      <c r="G55" s="1171"/>
      <c r="H55" s="1172">
        <f t="shared" si="0"/>
        <v>0</v>
      </c>
      <c r="I55" s="1172"/>
      <c r="J55" s="565">
        <f t="shared" si="1"/>
        <v>0</v>
      </c>
      <c r="L55" s="1161"/>
      <c r="M55" s="1161"/>
      <c r="N55" s="1161"/>
      <c r="O55" s="1161"/>
      <c r="P55" s="556"/>
      <c r="Q55" s="556"/>
      <c r="R55" s="556"/>
      <c r="S55" s="556"/>
      <c r="T55" s="556"/>
    </row>
    <row r="56" spans="1:20" ht="15.75" customHeight="1" x14ac:dyDescent="0.25">
      <c r="A56" s="1170">
        <v>2059</v>
      </c>
      <c r="B56" s="1170"/>
      <c r="C56" s="1170"/>
      <c r="D56" s="1171"/>
      <c r="E56" s="1171"/>
      <c r="F56" s="1171"/>
      <c r="G56" s="1171"/>
      <c r="H56" s="1172">
        <f t="shared" si="0"/>
        <v>0</v>
      </c>
      <c r="I56" s="1172"/>
      <c r="J56" s="565">
        <f t="shared" si="1"/>
        <v>0</v>
      </c>
      <c r="L56" s="1161"/>
      <c r="M56" s="1161"/>
      <c r="N56" s="1161"/>
      <c r="O56" s="1161"/>
      <c r="P56" s="556"/>
      <c r="Q56" s="556"/>
      <c r="R56" s="556"/>
      <c r="S56" s="556"/>
      <c r="T56" s="556"/>
    </row>
    <row r="57" spans="1:20" ht="15.75" customHeight="1" x14ac:dyDescent="0.25">
      <c r="A57" s="1170">
        <v>2060</v>
      </c>
      <c r="B57" s="1170"/>
      <c r="C57" s="1170"/>
      <c r="D57" s="1171"/>
      <c r="E57" s="1171"/>
      <c r="F57" s="1171"/>
      <c r="G57" s="1171"/>
      <c r="H57" s="1172">
        <f t="shared" si="0"/>
        <v>0</v>
      </c>
      <c r="I57" s="1172"/>
      <c r="J57" s="565">
        <f t="shared" si="1"/>
        <v>0</v>
      </c>
      <c r="L57" s="1161"/>
      <c r="M57" s="1161"/>
      <c r="N57" s="1161"/>
      <c r="O57" s="1161"/>
      <c r="P57" s="556"/>
      <c r="Q57" s="556"/>
      <c r="R57" s="556"/>
      <c r="S57" s="556"/>
      <c r="T57" s="556"/>
    </row>
    <row r="58" spans="1:20" ht="15.75" customHeight="1" x14ac:dyDescent="0.25">
      <c r="A58" s="1170">
        <v>2061</v>
      </c>
      <c r="B58" s="1170"/>
      <c r="C58" s="1170"/>
      <c r="D58" s="1171"/>
      <c r="E58" s="1171"/>
      <c r="F58" s="1171"/>
      <c r="G58" s="1171"/>
      <c r="H58" s="1172">
        <f t="shared" si="0"/>
        <v>0</v>
      </c>
      <c r="I58" s="1172"/>
      <c r="J58" s="565">
        <f t="shared" si="1"/>
        <v>0</v>
      </c>
      <c r="L58" s="1161"/>
      <c r="M58" s="1161"/>
      <c r="N58" s="1161"/>
      <c r="O58" s="1161"/>
      <c r="P58" s="556"/>
      <c r="Q58" s="556"/>
      <c r="R58" s="556"/>
      <c r="S58" s="556"/>
      <c r="T58" s="556"/>
    </row>
    <row r="59" spans="1:20" ht="15.75" customHeight="1" x14ac:dyDescent="0.25">
      <c r="A59" s="1170">
        <v>2062</v>
      </c>
      <c r="B59" s="1170"/>
      <c r="C59" s="1170"/>
      <c r="D59" s="1171"/>
      <c r="E59" s="1171"/>
      <c r="F59" s="1171"/>
      <c r="G59" s="1171"/>
      <c r="H59" s="1172">
        <f t="shared" si="0"/>
        <v>0</v>
      </c>
      <c r="I59" s="1172"/>
      <c r="J59" s="565">
        <f t="shared" si="1"/>
        <v>0</v>
      </c>
      <c r="L59" s="1161"/>
      <c r="M59" s="1161"/>
      <c r="N59" s="1161"/>
      <c r="O59" s="1161"/>
      <c r="P59" s="556"/>
      <c r="Q59" s="556"/>
      <c r="R59" s="556"/>
      <c r="S59" s="556"/>
      <c r="T59" s="556"/>
    </row>
    <row r="60" spans="1:20" ht="15.75" customHeight="1" x14ac:dyDescent="0.25">
      <c r="A60" s="1170">
        <v>2063</v>
      </c>
      <c r="B60" s="1170"/>
      <c r="C60" s="1170"/>
      <c r="D60" s="1171"/>
      <c r="E60" s="1171"/>
      <c r="F60" s="1171"/>
      <c r="G60" s="1171"/>
      <c r="H60" s="1172">
        <f t="shared" si="0"/>
        <v>0</v>
      </c>
      <c r="I60" s="1172"/>
      <c r="J60" s="565">
        <f t="shared" si="1"/>
        <v>0</v>
      </c>
      <c r="L60" s="1161"/>
      <c r="M60" s="1161"/>
      <c r="N60" s="1161"/>
      <c r="O60" s="1161"/>
      <c r="P60" s="556"/>
      <c r="Q60" s="556"/>
      <c r="R60" s="556"/>
      <c r="S60" s="556"/>
      <c r="T60" s="556"/>
    </row>
    <row r="61" spans="1:20" ht="15.75" customHeight="1" x14ac:dyDescent="0.25">
      <c r="A61" s="1170">
        <v>2064</v>
      </c>
      <c r="B61" s="1170"/>
      <c r="C61" s="1170"/>
      <c r="D61" s="1171"/>
      <c r="E61" s="1171"/>
      <c r="F61" s="1171"/>
      <c r="G61" s="1171"/>
      <c r="H61" s="1172">
        <f t="shared" si="0"/>
        <v>0</v>
      </c>
      <c r="I61" s="1172"/>
      <c r="J61" s="565">
        <f t="shared" si="1"/>
        <v>0</v>
      </c>
      <c r="L61" s="1161"/>
      <c r="M61" s="1161"/>
      <c r="N61" s="1161"/>
      <c r="O61" s="1161"/>
      <c r="P61" s="556"/>
      <c r="Q61" s="556"/>
      <c r="R61" s="556"/>
      <c r="S61" s="556"/>
      <c r="T61" s="556"/>
    </row>
    <row r="62" spans="1:20" ht="15.75" customHeight="1" x14ac:dyDescent="0.25">
      <c r="A62" s="1170">
        <v>2065</v>
      </c>
      <c r="B62" s="1170"/>
      <c r="C62" s="1170"/>
      <c r="D62" s="1171"/>
      <c r="E62" s="1171"/>
      <c r="F62" s="1171"/>
      <c r="G62" s="1171"/>
      <c r="H62" s="1172">
        <f t="shared" si="0"/>
        <v>0</v>
      </c>
      <c r="I62" s="1172"/>
      <c r="J62" s="565">
        <f t="shared" si="1"/>
        <v>0</v>
      </c>
      <c r="L62" s="1161"/>
      <c r="M62" s="1161"/>
      <c r="N62" s="1161"/>
      <c r="O62" s="1161"/>
      <c r="P62" s="556"/>
      <c r="Q62" s="556"/>
      <c r="R62" s="556"/>
      <c r="S62" s="556"/>
      <c r="T62" s="556"/>
    </row>
    <row r="63" spans="1:20" ht="15.75" customHeight="1" x14ac:dyDescent="0.25">
      <c r="A63" s="1170">
        <v>2066</v>
      </c>
      <c r="B63" s="1170"/>
      <c r="C63" s="1170"/>
      <c r="D63" s="1171"/>
      <c r="E63" s="1171"/>
      <c r="F63" s="1171"/>
      <c r="G63" s="1171"/>
      <c r="H63" s="1172">
        <f t="shared" si="0"/>
        <v>0</v>
      </c>
      <c r="I63" s="1172"/>
      <c r="J63" s="565">
        <f t="shared" si="1"/>
        <v>0</v>
      </c>
      <c r="L63" s="1161"/>
      <c r="M63" s="1161"/>
      <c r="N63" s="1161"/>
      <c r="O63" s="1161"/>
      <c r="P63" s="556"/>
      <c r="Q63" s="556"/>
      <c r="R63" s="556"/>
      <c r="S63" s="556"/>
      <c r="T63" s="556"/>
    </row>
    <row r="64" spans="1:20" ht="15.75" customHeight="1" x14ac:dyDescent="0.25">
      <c r="A64" s="1170">
        <v>2067</v>
      </c>
      <c r="B64" s="1170"/>
      <c r="C64" s="1170"/>
      <c r="D64" s="1171"/>
      <c r="E64" s="1171"/>
      <c r="F64" s="1171"/>
      <c r="G64" s="1171"/>
      <c r="H64" s="1172">
        <f t="shared" si="0"/>
        <v>0</v>
      </c>
      <c r="I64" s="1172"/>
      <c r="J64" s="565">
        <f t="shared" si="1"/>
        <v>0</v>
      </c>
      <c r="L64" s="1161"/>
      <c r="M64" s="1161"/>
      <c r="N64" s="1161"/>
      <c r="O64" s="1161"/>
      <c r="P64" s="556"/>
      <c r="Q64" s="556"/>
      <c r="R64" s="556"/>
      <c r="S64" s="556"/>
      <c r="T64" s="556"/>
    </row>
    <row r="65" spans="1:20" ht="15.75" customHeight="1" x14ac:dyDescent="0.25">
      <c r="A65" s="1170">
        <v>2068</v>
      </c>
      <c r="B65" s="1170"/>
      <c r="C65" s="1170"/>
      <c r="D65" s="1171"/>
      <c r="E65" s="1171"/>
      <c r="F65" s="1171"/>
      <c r="G65" s="1171"/>
      <c r="H65" s="1172">
        <f t="shared" si="0"/>
        <v>0</v>
      </c>
      <c r="I65" s="1172"/>
      <c r="J65" s="565">
        <f t="shared" si="1"/>
        <v>0</v>
      </c>
      <c r="L65" s="1161"/>
      <c r="M65" s="1161"/>
      <c r="N65" s="1161"/>
      <c r="O65" s="1161"/>
      <c r="P65" s="556"/>
      <c r="Q65" s="556"/>
      <c r="R65" s="556"/>
      <c r="S65" s="556"/>
      <c r="T65" s="556"/>
    </row>
    <row r="66" spans="1:20" ht="15.75" customHeight="1" x14ac:dyDescent="0.25">
      <c r="A66" s="1170">
        <v>2069</v>
      </c>
      <c r="B66" s="1170"/>
      <c r="C66" s="1170"/>
      <c r="D66" s="1171"/>
      <c r="E66" s="1171"/>
      <c r="F66" s="1171"/>
      <c r="G66" s="1171"/>
      <c r="H66" s="1172">
        <f t="shared" si="0"/>
        <v>0</v>
      </c>
      <c r="I66" s="1172"/>
      <c r="J66" s="565">
        <f t="shared" si="1"/>
        <v>0</v>
      </c>
      <c r="L66" s="1161"/>
      <c r="M66" s="1161"/>
      <c r="N66" s="1161"/>
      <c r="O66" s="1161"/>
      <c r="P66" s="556"/>
      <c r="Q66" s="556"/>
      <c r="R66" s="556"/>
      <c r="S66" s="556"/>
      <c r="T66" s="556"/>
    </row>
    <row r="67" spans="1:20" ht="15.75" customHeight="1" x14ac:dyDescent="0.25">
      <c r="A67" s="1170">
        <v>2070</v>
      </c>
      <c r="B67" s="1170"/>
      <c r="C67" s="1170"/>
      <c r="D67" s="1171"/>
      <c r="E67" s="1171"/>
      <c r="F67" s="1171"/>
      <c r="G67" s="1171"/>
      <c r="H67" s="1172">
        <f t="shared" si="0"/>
        <v>0</v>
      </c>
      <c r="I67" s="1172"/>
      <c r="J67" s="565">
        <f t="shared" si="1"/>
        <v>0</v>
      </c>
      <c r="L67" s="1161"/>
      <c r="M67" s="1161"/>
      <c r="N67" s="1161"/>
      <c r="O67" s="1161"/>
      <c r="P67" s="556"/>
      <c r="Q67" s="556"/>
      <c r="R67" s="556"/>
      <c r="S67" s="556"/>
      <c r="T67" s="556"/>
    </row>
    <row r="68" spans="1:20" ht="15.75" customHeight="1" x14ac:dyDescent="0.25">
      <c r="A68" s="1170">
        <v>2071</v>
      </c>
      <c r="B68" s="1170"/>
      <c r="C68" s="1170"/>
      <c r="D68" s="1171"/>
      <c r="E68" s="1171"/>
      <c r="F68" s="1171"/>
      <c r="G68" s="1171"/>
      <c r="H68" s="1172">
        <f t="shared" si="0"/>
        <v>0</v>
      </c>
      <c r="I68" s="1172"/>
      <c r="J68" s="565">
        <f t="shared" si="1"/>
        <v>0</v>
      </c>
      <c r="L68" s="1161"/>
      <c r="M68" s="1161"/>
      <c r="N68" s="1161"/>
      <c r="O68" s="1161"/>
      <c r="P68" s="556"/>
      <c r="Q68" s="556"/>
      <c r="R68" s="556"/>
      <c r="S68" s="556"/>
      <c r="T68" s="556"/>
    </row>
    <row r="69" spans="1:20" ht="15.75" customHeight="1" x14ac:dyDescent="0.25">
      <c r="A69" s="1170">
        <v>2072</v>
      </c>
      <c r="B69" s="1170"/>
      <c r="C69" s="1170"/>
      <c r="D69" s="1171"/>
      <c r="E69" s="1171"/>
      <c r="F69" s="1171"/>
      <c r="G69" s="1171"/>
      <c r="H69" s="1172">
        <f t="shared" si="0"/>
        <v>0</v>
      </c>
      <c r="I69" s="1172"/>
      <c r="J69" s="565">
        <f t="shared" si="1"/>
        <v>0</v>
      </c>
      <c r="L69" s="1161"/>
      <c r="M69" s="1161"/>
      <c r="N69" s="1161"/>
      <c r="O69" s="1161"/>
      <c r="P69" s="556"/>
      <c r="Q69" s="556"/>
      <c r="R69" s="556"/>
      <c r="S69" s="556"/>
      <c r="T69" s="556"/>
    </row>
    <row r="70" spans="1:20" ht="15.75" customHeight="1" x14ac:dyDescent="0.25">
      <c r="A70" s="1170">
        <v>2073</v>
      </c>
      <c r="B70" s="1170"/>
      <c r="C70" s="1170"/>
      <c r="D70" s="1171"/>
      <c r="E70" s="1171"/>
      <c r="F70" s="1171"/>
      <c r="G70" s="1171"/>
      <c r="H70" s="1172">
        <f t="shared" si="0"/>
        <v>0</v>
      </c>
      <c r="I70" s="1172"/>
      <c r="J70" s="565">
        <f t="shared" si="1"/>
        <v>0</v>
      </c>
      <c r="L70" s="1161"/>
      <c r="M70" s="1161"/>
      <c r="N70" s="1161"/>
      <c r="O70" s="1161"/>
      <c r="P70" s="556"/>
      <c r="Q70" s="556"/>
      <c r="R70" s="556"/>
      <c r="S70" s="556"/>
      <c r="T70" s="556"/>
    </row>
    <row r="71" spans="1:20" ht="15.75" customHeight="1" x14ac:dyDescent="0.25">
      <c r="A71" s="1170">
        <v>2074</v>
      </c>
      <c r="B71" s="1170"/>
      <c r="C71" s="1170"/>
      <c r="D71" s="1171"/>
      <c r="E71" s="1171"/>
      <c r="F71" s="1171"/>
      <c r="G71" s="1171"/>
      <c r="H71" s="1172">
        <f t="shared" si="0"/>
        <v>0</v>
      </c>
      <c r="I71" s="1172"/>
      <c r="J71" s="565">
        <f t="shared" si="1"/>
        <v>0</v>
      </c>
      <c r="L71" s="1161"/>
      <c r="M71" s="1161"/>
      <c r="N71" s="1161"/>
      <c r="O71" s="1161"/>
      <c r="P71" s="556"/>
      <c r="Q71" s="556"/>
      <c r="R71" s="556"/>
      <c r="S71" s="556"/>
      <c r="T71" s="556"/>
    </row>
    <row r="72" spans="1:20" ht="15.75" customHeight="1" x14ac:dyDescent="0.25">
      <c r="A72" s="1170">
        <v>2075</v>
      </c>
      <c r="B72" s="1170"/>
      <c r="C72" s="1170"/>
      <c r="D72" s="1171"/>
      <c r="E72" s="1171"/>
      <c r="F72" s="1171"/>
      <c r="G72" s="1171"/>
      <c r="H72" s="1172">
        <f t="shared" si="0"/>
        <v>0</v>
      </c>
      <c r="I72" s="1172"/>
      <c r="J72" s="565">
        <f t="shared" si="1"/>
        <v>0</v>
      </c>
      <c r="L72" s="1161"/>
      <c r="M72" s="1161"/>
      <c r="N72" s="1161"/>
      <c r="O72" s="1161"/>
      <c r="P72" s="556"/>
      <c r="Q72" s="556"/>
      <c r="R72" s="556"/>
      <c r="S72" s="556"/>
      <c r="T72" s="556"/>
    </row>
    <row r="73" spans="1:20" ht="15.75" customHeight="1" x14ac:dyDescent="0.25">
      <c r="A73" s="1170">
        <v>2076</v>
      </c>
      <c r="B73" s="1170"/>
      <c r="C73" s="1170"/>
      <c r="D73" s="1171"/>
      <c r="E73" s="1171"/>
      <c r="F73" s="1171"/>
      <c r="G73" s="1171"/>
      <c r="H73" s="1172">
        <f t="shared" si="0"/>
        <v>0</v>
      </c>
      <c r="I73" s="1172"/>
      <c r="J73" s="565">
        <f t="shared" si="1"/>
        <v>0</v>
      </c>
      <c r="L73" s="1161"/>
      <c r="M73" s="1161"/>
      <c r="N73" s="1161"/>
      <c r="O73" s="1161"/>
      <c r="P73" s="556"/>
      <c r="Q73" s="556"/>
      <c r="R73" s="556"/>
      <c r="S73" s="556"/>
      <c r="T73" s="556"/>
    </row>
    <row r="74" spans="1:20" ht="15.75" customHeight="1" x14ac:dyDescent="0.25">
      <c r="A74" s="1170">
        <v>2077</v>
      </c>
      <c r="B74" s="1170"/>
      <c r="C74" s="1170"/>
      <c r="D74" s="1171"/>
      <c r="E74" s="1171"/>
      <c r="F74" s="1171"/>
      <c r="G74" s="1171"/>
      <c r="H74" s="1172">
        <f t="shared" si="0"/>
        <v>0</v>
      </c>
      <c r="I74" s="1172"/>
      <c r="J74" s="565">
        <f t="shared" si="1"/>
        <v>0</v>
      </c>
      <c r="L74" s="1161"/>
      <c r="M74" s="1161"/>
      <c r="N74" s="1161"/>
      <c r="O74" s="1161"/>
      <c r="P74" s="556"/>
      <c r="Q74" s="556"/>
      <c r="R74" s="556"/>
      <c r="S74" s="556"/>
      <c r="T74" s="556"/>
    </row>
    <row r="75" spans="1:20" ht="15.75" customHeight="1" x14ac:dyDescent="0.25">
      <c r="A75" s="1170">
        <v>2078</v>
      </c>
      <c r="B75" s="1170"/>
      <c r="C75" s="1170"/>
      <c r="D75" s="1171"/>
      <c r="E75" s="1171"/>
      <c r="F75" s="1171"/>
      <c r="G75" s="1171"/>
      <c r="H75" s="1172">
        <f t="shared" si="0"/>
        <v>0</v>
      </c>
      <c r="I75" s="1172"/>
      <c r="J75" s="565">
        <f t="shared" si="1"/>
        <v>0</v>
      </c>
      <c r="L75" s="1161"/>
      <c r="M75" s="1161"/>
      <c r="N75" s="1161"/>
      <c r="O75" s="1161"/>
      <c r="P75" s="556"/>
      <c r="Q75" s="556"/>
      <c r="R75" s="556"/>
      <c r="S75" s="556"/>
      <c r="T75" s="556"/>
    </row>
    <row r="76" spans="1:20" ht="15.75" customHeight="1" x14ac:dyDescent="0.25">
      <c r="A76" s="1170">
        <v>2079</v>
      </c>
      <c r="B76" s="1170"/>
      <c r="C76" s="1170"/>
      <c r="D76" s="1171"/>
      <c r="E76" s="1171"/>
      <c r="F76" s="1171"/>
      <c r="G76" s="1171"/>
      <c r="H76" s="1172">
        <f t="shared" si="0"/>
        <v>0</v>
      </c>
      <c r="I76" s="1172"/>
      <c r="J76" s="565">
        <f t="shared" si="1"/>
        <v>0</v>
      </c>
      <c r="L76" s="1161"/>
      <c r="M76" s="1161"/>
      <c r="N76" s="1161"/>
      <c r="O76" s="1161"/>
      <c r="P76" s="556"/>
      <c r="Q76" s="556"/>
      <c r="R76" s="556"/>
      <c r="S76" s="556"/>
      <c r="T76" s="556"/>
    </row>
    <row r="77" spans="1:20" ht="15.75" customHeight="1" x14ac:dyDescent="0.25">
      <c r="A77" s="1170">
        <v>2080</v>
      </c>
      <c r="B77" s="1170"/>
      <c r="C77" s="1170"/>
      <c r="D77" s="1171"/>
      <c r="E77" s="1171"/>
      <c r="F77" s="1171"/>
      <c r="G77" s="1171"/>
      <c r="H77" s="1172">
        <f t="shared" si="0"/>
        <v>0</v>
      </c>
      <c r="I77" s="1172"/>
      <c r="J77" s="565">
        <f t="shared" si="1"/>
        <v>0</v>
      </c>
      <c r="L77" s="1161"/>
      <c r="M77" s="1161"/>
      <c r="N77" s="1161"/>
      <c r="O77" s="1161"/>
      <c r="P77" s="556"/>
      <c r="Q77" s="556"/>
      <c r="R77" s="556"/>
      <c r="S77" s="556"/>
      <c r="T77" s="556"/>
    </row>
    <row r="78" spans="1:20" ht="15.75" customHeight="1" x14ac:dyDescent="0.25">
      <c r="A78" s="1170">
        <v>2081</v>
      </c>
      <c r="B78" s="1170"/>
      <c r="C78" s="1170"/>
      <c r="D78" s="1171"/>
      <c r="E78" s="1171"/>
      <c r="F78" s="1171"/>
      <c r="G78" s="1171"/>
      <c r="H78" s="1172">
        <f t="shared" si="0"/>
        <v>0</v>
      </c>
      <c r="I78" s="1172"/>
      <c r="J78" s="565">
        <f t="shared" si="1"/>
        <v>0</v>
      </c>
      <c r="L78" s="1161"/>
      <c r="M78" s="1161"/>
      <c r="N78" s="1161"/>
      <c r="O78" s="1161"/>
      <c r="P78" s="556"/>
      <c r="Q78" s="556"/>
      <c r="R78" s="556"/>
      <c r="S78" s="556"/>
      <c r="T78" s="556"/>
    </row>
    <row r="79" spans="1:20" ht="15.75" customHeight="1" x14ac:dyDescent="0.25">
      <c r="A79" s="1170">
        <v>2082</v>
      </c>
      <c r="B79" s="1170"/>
      <c r="C79" s="1170"/>
      <c r="D79" s="1171"/>
      <c r="E79" s="1171"/>
      <c r="F79" s="1171"/>
      <c r="G79" s="1171"/>
      <c r="H79" s="1172">
        <f t="shared" si="0"/>
        <v>0</v>
      </c>
      <c r="I79" s="1172"/>
      <c r="J79" s="565">
        <f t="shared" si="1"/>
        <v>0</v>
      </c>
      <c r="L79" s="1161"/>
      <c r="M79" s="1161"/>
      <c r="N79" s="1161"/>
      <c r="O79" s="1161"/>
      <c r="P79" s="556"/>
      <c r="Q79" s="556"/>
      <c r="R79" s="556"/>
      <c r="S79" s="556"/>
      <c r="T79" s="556"/>
    </row>
    <row r="80" spans="1:20" ht="15.75" customHeight="1" x14ac:dyDescent="0.25">
      <c r="A80" s="1170">
        <v>2083</v>
      </c>
      <c r="B80" s="1170"/>
      <c r="C80" s="1170"/>
      <c r="D80" s="1171"/>
      <c r="E80" s="1171"/>
      <c r="F80" s="1171"/>
      <c r="G80" s="1171"/>
      <c r="H80" s="1172">
        <f t="shared" si="0"/>
        <v>0</v>
      </c>
      <c r="I80" s="1172"/>
      <c r="J80" s="565">
        <f t="shared" si="1"/>
        <v>0</v>
      </c>
      <c r="L80" s="1161"/>
      <c r="M80" s="1161"/>
      <c r="N80" s="1161"/>
      <c r="O80" s="1161"/>
      <c r="P80" s="556"/>
      <c r="Q80" s="556"/>
      <c r="R80" s="556"/>
      <c r="S80" s="556"/>
      <c r="T80" s="556"/>
    </row>
    <row r="81" spans="1:20" ht="15.75" customHeight="1" x14ac:dyDescent="0.25">
      <c r="A81" s="1170">
        <v>2084</v>
      </c>
      <c r="B81" s="1170"/>
      <c r="C81" s="1170"/>
      <c r="D81" s="1171"/>
      <c r="E81" s="1171"/>
      <c r="F81" s="1171"/>
      <c r="G81" s="1171"/>
      <c r="H81" s="1172">
        <f t="shared" si="0"/>
        <v>0</v>
      </c>
      <c r="I81" s="1172"/>
      <c r="J81" s="565">
        <f t="shared" si="1"/>
        <v>0</v>
      </c>
      <c r="L81" s="1161"/>
      <c r="M81" s="1161"/>
      <c r="N81" s="1161"/>
      <c r="O81" s="1161"/>
      <c r="P81" s="556"/>
      <c r="Q81" s="556"/>
      <c r="R81" s="556"/>
      <c r="S81" s="556"/>
      <c r="T81" s="556"/>
    </row>
    <row r="82" spans="1:20" ht="15.75" customHeight="1" x14ac:dyDescent="0.25">
      <c r="A82" s="1170">
        <v>2085</v>
      </c>
      <c r="B82" s="1170"/>
      <c r="C82" s="1170"/>
      <c r="D82" s="1171"/>
      <c r="E82" s="1171"/>
      <c r="F82" s="1171"/>
      <c r="G82" s="1171"/>
      <c r="H82" s="1172">
        <f t="shared" si="0"/>
        <v>0</v>
      </c>
      <c r="I82" s="1172"/>
      <c r="J82" s="565">
        <f t="shared" si="1"/>
        <v>0</v>
      </c>
      <c r="L82" s="1161"/>
      <c r="M82" s="1161"/>
      <c r="N82" s="1161"/>
      <c r="O82" s="1161"/>
      <c r="P82" s="556"/>
      <c r="Q82" s="556"/>
      <c r="R82" s="556"/>
      <c r="S82" s="556"/>
      <c r="T82" s="556"/>
    </row>
    <row r="83" spans="1:20" ht="15.75" customHeight="1" x14ac:dyDescent="0.25">
      <c r="A83" s="1170">
        <v>2086</v>
      </c>
      <c r="B83" s="1170"/>
      <c r="C83" s="1170"/>
      <c r="D83" s="1171"/>
      <c r="E83" s="1171"/>
      <c r="F83" s="1171"/>
      <c r="G83" s="1171"/>
      <c r="H83" s="1172">
        <f t="shared" si="0"/>
        <v>0</v>
      </c>
      <c r="I83" s="1172"/>
      <c r="J83" s="565">
        <f t="shared" si="1"/>
        <v>0</v>
      </c>
      <c r="L83" s="1161"/>
      <c r="M83" s="1161"/>
      <c r="N83" s="1161"/>
      <c r="O83" s="1161"/>
      <c r="P83" s="556"/>
      <c r="Q83" s="556"/>
      <c r="R83" s="556"/>
      <c r="S83" s="556"/>
      <c r="T83" s="556"/>
    </row>
    <row r="84" spans="1:20" ht="15.75" customHeight="1" x14ac:dyDescent="0.25">
      <c r="A84" s="1170">
        <v>2087</v>
      </c>
      <c r="B84" s="1170"/>
      <c r="C84" s="1170"/>
      <c r="D84" s="1171"/>
      <c r="E84" s="1171"/>
      <c r="F84" s="1171"/>
      <c r="G84" s="1171"/>
      <c r="H84" s="1172">
        <f t="shared" si="0"/>
        <v>0</v>
      </c>
      <c r="I84" s="1172"/>
      <c r="J84" s="565">
        <f t="shared" si="1"/>
        <v>0</v>
      </c>
      <c r="L84" s="1161"/>
      <c r="M84" s="1161"/>
      <c r="N84" s="1161"/>
      <c r="O84" s="1161"/>
      <c r="P84" s="556"/>
      <c r="Q84" s="556"/>
      <c r="R84" s="556"/>
      <c r="S84" s="556"/>
      <c r="T84" s="556"/>
    </row>
    <row r="85" spans="1:20" ht="15.75" customHeight="1" x14ac:dyDescent="0.25">
      <c r="A85" s="1170">
        <v>2088</v>
      </c>
      <c r="B85" s="1170"/>
      <c r="C85" s="1170"/>
      <c r="D85" s="1171"/>
      <c r="E85" s="1171"/>
      <c r="F85" s="1171"/>
      <c r="G85" s="1171"/>
      <c r="H85" s="1172">
        <f t="shared" si="0"/>
        <v>0</v>
      </c>
      <c r="I85" s="1172"/>
      <c r="J85" s="565">
        <f t="shared" si="1"/>
        <v>0</v>
      </c>
      <c r="L85" s="1161"/>
      <c r="M85" s="1161"/>
      <c r="N85" s="1161"/>
      <c r="O85" s="1161"/>
      <c r="P85" s="556"/>
      <c r="Q85" s="556"/>
      <c r="R85" s="556"/>
      <c r="S85" s="556"/>
      <c r="T85" s="556"/>
    </row>
    <row r="86" spans="1:20" ht="15.75" customHeight="1" x14ac:dyDescent="0.25">
      <c r="A86" s="1170">
        <v>2089</v>
      </c>
      <c r="B86" s="1170"/>
      <c r="C86" s="1170"/>
      <c r="D86" s="1171"/>
      <c r="E86" s="1171"/>
      <c r="F86" s="1171"/>
      <c r="G86" s="1171"/>
      <c r="H86" s="1172">
        <f t="shared" si="0"/>
        <v>0</v>
      </c>
      <c r="I86" s="1172"/>
      <c r="J86" s="565">
        <f t="shared" si="1"/>
        <v>0</v>
      </c>
      <c r="L86" s="1161"/>
      <c r="M86" s="1161"/>
      <c r="N86" s="1161"/>
      <c r="O86" s="1161"/>
      <c r="P86" s="556"/>
      <c r="Q86" s="556"/>
      <c r="R86" s="556"/>
      <c r="S86" s="556"/>
      <c r="T86" s="556"/>
    </row>
    <row r="87" spans="1:20" ht="15.75" customHeight="1" x14ac:dyDescent="0.25">
      <c r="A87" s="1170">
        <v>2090</v>
      </c>
      <c r="B87" s="1170"/>
      <c r="C87" s="1170"/>
      <c r="D87" s="1171"/>
      <c r="E87" s="1171"/>
      <c r="F87" s="1171"/>
      <c r="G87" s="1171"/>
      <c r="H87" s="1172">
        <f t="shared" si="0"/>
        <v>0</v>
      </c>
      <c r="I87" s="1172"/>
      <c r="J87" s="565">
        <f t="shared" si="1"/>
        <v>0</v>
      </c>
      <c r="L87" s="1161"/>
      <c r="M87" s="1161"/>
      <c r="N87" s="1161"/>
      <c r="O87" s="1161"/>
      <c r="P87" s="556"/>
      <c r="Q87" s="556"/>
      <c r="R87" s="556"/>
      <c r="S87" s="556"/>
      <c r="T87" s="556"/>
    </row>
    <row r="88" spans="1:20" ht="15.75" customHeight="1" x14ac:dyDescent="0.25">
      <c r="A88" s="1170">
        <v>2091</v>
      </c>
      <c r="B88" s="1170"/>
      <c r="C88" s="1170"/>
      <c r="D88" s="1171"/>
      <c r="E88" s="1171"/>
      <c r="F88" s="1171"/>
      <c r="G88" s="1171"/>
      <c r="H88" s="1172">
        <f t="shared" si="0"/>
        <v>0</v>
      </c>
      <c r="I88" s="1172"/>
      <c r="J88" s="565">
        <f t="shared" si="1"/>
        <v>0</v>
      </c>
      <c r="L88" s="1161"/>
      <c r="M88" s="1161"/>
      <c r="N88" s="1161"/>
      <c r="O88" s="1161"/>
      <c r="P88" s="556"/>
      <c r="Q88" s="556"/>
      <c r="R88" s="556"/>
      <c r="S88" s="556"/>
      <c r="T88" s="556"/>
    </row>
    <row r="89" spans="1:20" ht="11.25" customHeight="1" x14ac:dyDescent="0.25">
      <c r="A89" s="1170">
        <v>2092</v>
      </c>
      <c r="B89" s="1170"/>
      <c r="C89" s="1170"/>
      <c r="D89" s="566"/>
      <c r="E89" s="566"/>
      <c r="F89" s="1174"/>
      <c r="G89" s="1174"/>
      <c r="H89" s="1175">
        <f t="shared" si="0"/>
        <v>0</v>
      </c>
      <c r="I89" s="1175"/>
      <c r="J89" s="565">
        <f t="shared" si="1"/>
        <v>0</v>
      </c>
      <c r="L89" s="1161"/>
      <c r="M89" s="1161"/>
      <c r="N89" s="1161"/>
      <c r="O89" s="1161"/>
    </row>
    <row r="90" spans="1:20" ht="27" customHeight="1" x14ac:dyDescent="0.25">
      <c r="A90" s="1176" t="s">
        <v>160</v>
      </c>
      <c r="B90" s="1176"/>
      <c r="C90" s="1176"/>
      <c r="D90" s="1176"/>
      <c r="E90" s="1176"/>
      <c r="F90" s="1176"/>
      <c r="G90" s="1176"/>
      <c r="H90" s="1176"/>
      <c r="I90" s="1176"/>
      <c r="J90" s="1176"/>
      <c r="L90" s="556"/>
      <c r="M90" s="556"/>
      <c r="N90" s="556"/>
      <c r="O90" s="556"/>
    </row>
    <row r="91" spans="1:20" ht="22.5" customHeight="1" x14ac:dyDescent="0.25">
      <c r="A91" s="1177" t="s">
        <v>874</v>
      </c>
      <c r="B91" s="1177"/>
      <c r="C91" s="1177"/>
      <c r="D91" s="1177"/>
      <c r="E91" s="1177"/>
      <c r="F91" s="1177"/>
      <c r="G91" s="1177"/>
      <c r="H91" s="1177"/>
      <c r="I91" s="1177"/>
      <c r="J91" s="1177"/>
      <c r="L91" s="556"/>
      <c r="M91" s="556"/>
      <c r="N91" s="556"/>
      <c r="O91" s="556"/>
    </row>
    <row r="92" spans="1:20" ht="24.75" customHeight="1" x14ac:dyDescent="0.25">
      <c r="A92" s="1177" t="s">
        <v>875</v>
      </c>
      <c r="B92" s="1177"/>
      <c r="C92" s="1177"/>
      <c r="D92" s="1177"/>
      <c r="E92" s="1177"/>
      <c r="F92" s="1177"/>
      <c r="G92" s="1177"/>
      <c r="H92" s="1177"/>
      <c r="I92" s="1177"/>
      <c r="J92" s="1177"/>
      <c r="L92" s="556"/>
      <c r="M92" s="556"/>
      <c r="N92" s="556"/>
      <c r="O92" s="556"/>
    </row>
  </sheetData>
  <sheetProtection password="F3F6" sheet="1"/>
  <mergeCells count="328">
    <mergeCell ref="A89:C89"/>
    <mergeCell ref="F89:G89"/>
    <mergeCell ref="H89:I89"/>
    <mergeCell ref="A90:J90"/>
    <mergeCell ref="A91:J91"/>
    <mergeCell ref="A92:J92"/>
    <mergeCell ref="A87:C87"/>
    <mergeCell ref="D87:E87"/>
    <mergeCell ref="F87:G87"/>
    <mergeCell ref="H87:I87"/>
    <mergeCell ref="A88:C88"/>
    <mergeCell ref="D88:E88"/>
    <mergeCell ref="F88:G88"/>
    <mergeCell ref="H88:I88"/>
    <mergeCell ref="A85:C85"/>
    <mergeCell ref="D85:E85"/>
    <mergeCell ref="F85:G85"/>
    <mergeCell ref="H85:I85"/>
    <mergeCell ref="A86:C86"/>
    <mergeCell ref="D86:E86"/>
    <mergeCell ref="F86:G86"/>
    <mergeCell ref="H86:I86"/>
    <mergeCell ref="A83:C83"/>
    <mergeCell ref="D83:E83"/>
    <mergeCell ref="F83:G83"/>
    <mergeCell ref="H83:I83"/>
    <mergeCell ref="A84:C84"/>
    <mergeCell ref="D84:E84"/>
    <mergeCell ref="F84:G84"/>
    <mergeCell ref="H84:I84"/>
    <mergeCell ref="A81:C81"/>
    <mergeCell ref="D81:E81"/>
    <mergeCell ref="F81:G81"/>
    <mergeCell ref="H81:I81"/>
    <mergeCell ref="A82:C82"/>
    <mergeCell ref="D82:E82"/>
    <mergeCell ref="F82:G82"/>
    <mergeCell ref="H82:I82"/>
    <mergeCell ref="A79:C79"/>
    <mergeCell ref="D79:E79"/>
    <mergeCell ref="F79:G79"/>
    <mergeCell ref="H79:I79"/>
    <mergeCell ref="A80:C80"/>
    <mergeCell ref="D80:E80"/>
    <mergeCell ref="F80:G80"/>
    <mergeCell ref="H80:I80"/>
    <mergeCell ref="A77:C77"/>
    <mergeCell ref="D77:E77"/>
    <mergeCell ref="F77:G77"/>
    <mergeCell ref="H77:I77"/>
    <mergeCell ref="A78:C78"/>
    <mergeCell ref="D78:E78"/>
    <mergeCell ref="F78:G78"/>
    <mergeCell ref="H78:I78"/>
    <mergeCell ref="A75:C75"/>
    <mergeCell ref="D75:E75"/>
    <mergeCell ref="F75:G75"/>
    <mergeCell ref="H75:I75"/>
    <mergeCell ref="A76:C76"/>
    <mergeCell ref="D76:E76"/>
    <mergeCell ref="F76:G76"/>
    <mergeCell ref="H76:I76"/>
    <mergeCell ref="A73:C73"/>
    <mergeCell ref="D73:E73"/>
    <mergeCell ref="F73:G73"/>
    <mergeCell ref="H73:I73"/>
    <mergeCell ref="A74:C74"/>
    <mergeCell ref="D74:E74"/>
    <mergeCell ref="F74:G74"/>
    <mergeCell ref="H74:I74"/>
    <mergeCell ref="A71:C71"/>
    <mergeCell ref="D71:E71"/>
    <mergeCell ref="F71:G71"/>
    <mergeCell ref="H71:I71"/>
    <mergeCell ref="A72:C72"/>
    <mergeCell ref="D72:E72"/>
    <mergeCell ref="F72:G72"/>
    <mergeCell ref="H72:I72"/>
    <mergeCell ref="A69:C69"/>
    <mergeCell ref="D69:E69"/>
    <mergeCell ref="F69:G69"/>
    <mergeCell ref="H69:I69"/>
    <mergeCell ref="A70:C70"/>
    <mergeCell ref="D70:E70"/>
    <mergeCell ref="F70:G70"/>
    <mergeCell ref="H70:I70"/>
    <mergeCell ref="A67:C67"/>
    <mergeCell ref="D67:E67"/>
    <mergeCell ref="F67:G67"/>
    <mergeCell ref="H67:I67"/>
    <mergeCell ref="A68:C68"/>
    <mergeCell ref="D68:E68"/>
    <mergeCell ref="F68:G68"/>
    <mergeCell ref="H68:I68"/>
    <mergeCell ref="A65:C65"/>
    <mergeCell ref="D65:E65"/>
    <mergeCell ref="F65:G65"/>
    <mergeCell ref="H65:I65"/>
    <mergeCell ref="A66:C66"/>
    <mergeCell ref="D66:E66"/>
    <mergeCell ref="F66:G66"/>
    <mergeCell ref="H66:I66"/>
    <mergeCell ref="A63:C63"/>
    <mergeCell ref="D63:E63"/>
    <mergeCell ref="F63:G63"/>
    <mergeCell ref="H63:I63"/>
    <mergeCell ref="A64:C64"/>
    <mergeCell ref="D64:E64"/>
    <mergeCell ref="F64:G64"/>
    <mergeCell ref="H64:I64"/>
    <mergeCell ref="A61:C61"/>
    <mergeCell ref="D61:E61"/>
    <mergeCell ref="F61:G61"/>
    <mergeCell ref="H61:I61"/>
    <mergeCell ref="A62:C62"/>
    <mergeCell ref="D62:E62"/>
    <mergeCell ref="F62:G62"/>
    <mergeCell ref="H62:I62"/>
    <mergeCell ref="A59:C59"/>
    <mergeCell ref="D59:E59"/>
    <mergeCell ref="F59:G59"/>
    <mergeCell ref="H59:I59"/>
    <mergeCell ref="A60:C60"/>
    <mergeCell ref="D60:E60"/>
    <mergeCell ref="F60:G60"/>
    <mergeCell ref="H60:I60"/>
    <mergeCell ref="A57:C57"/>
    <mergeCell ref="D57:E57"/>
    <mergeCell ref="F57:G57"/>
    <mergeCell ref="H57:I57"/>
    <mergeCell ref="A58:C58"/>
    <mergeCell ref="D58:E58"/>
    <mergeCell ref="F58:G58"/>
    <mergeCell ref="H58:I58"/>
    <mergeCell ref="A55:C55"/>
    <mergeCell ref="D55:E55"/>
    <mergeCell ref="F55:G55"/>
    <mergeCell ref="H55:I55"/>
    <mergeCell ref="A56:C56"/>
    <mergeCell ref="D56:E56"/>
    <mergeCell ref="F56:G56"/>
    <mergeCell ref="H56:I56"/>
    <mergeCell ref="A53:C53"/>
    <mergeCell ref="D53:E53"/>
    <mergeCell ref="F53:G53"/>
    <mergeCell ref="H53:I53"/>
    <mergeCell ref="A54:C54"/>
    <mergeCell ref="D54:E54"/>
    <mergeCell ref="F54:G54"/>
    <mergeCell ref="H54:I54"/>
    <mergeCell ref="A51:C51"/>
    <mergeCell ref="D51:E51"/>
    <mergeCell ref="F51:G51"/>
    <mergeCell ref="H51:I51"/>
    <mergeCell ref="A52:C52"/>
    <mergeCell ref="D52:E52"/>
    <mergeCell ref="F52:G52"/>
    <mergeCell ref="H52:I52"/>
    <mergeCell ref="A49:C49"/>
    <mergeCell ref="D49:E49"/>
    <mergeCell ref="F49:G49"/>
    <mergeCell ref="H49:I49"/>
    <mergeCell ref="A50:C50"/>
    <mergeCell ref="D50:E50"/>
    <mergeCell ref="F50:G50"/>
    <mergeCell ref="H50:I50"/>
    <mergeCell ref="A47:C47"/>
    <mergeCell ref="D47:E47"/>
    <mergeCell ref="F47:G47"/>
    <mergeCell ref="H47:I47"/>
    <mergeCell ref="A48:C48"/>
    <mergeCell ref="D48:E48"/>
    <mergeCell ref="F48:G48"/>
    <mergeCell ref="H48:I48"/>
    <mergeCell ref="A45:C45"/>
    <mergeCell ref="D45:E45"/>
    <mergeCell ref="F45:G45"/>
    <mergeCell ref="H45:I45"/>
    <mergeCell ref="A46:C46"/>
    <mergeCell ref="D46:E46"/>
    <mergeCell ref="F46:G46"/>
    <mergeCell ref="H46:I46"/>
    <mergeCell ref="A43:C43"/>
    <mergeCell ref="D43:E43"/>
    <mergeCell ref="F43:G43"/>
    <mergeCell ref="H43:I43"/>
    <mergeCell ref="A44:C44"/>
    <mergeCell ref="D44:E44"/>
    <mergeCell ref="F44:G44"/>
    <mergeCell ref="H44:I44"/>
    <mergeCell ref="A41:C41"/>
    <mergeCell ref="D41:E41"/>
    <mergeCell ref="F41:G41"/>
    <mergeCell ref="H41:I41"/>
    <mergeCell ref="A42:C42"/>
    <mergeCell ref="D42:E42"/>
    <mergeCell ref="F42:G42"/>
    <mergeCell ref="H42:I42"/>
    <mergeCell ref="A39:C39"/>
    <mergeCell ref="D39:E39"/>
    <mergeCell ref="F39:G39"/>
    <mergeCell ref="H39:I39"/>
    <mergeCell ref="A40:C40"/>
    <mergeCell ref="D40:E40"/>
    <mergeCell ref="F40:G40"/>
    <mergeCell ref="H40:I40"/>
    <mergeCell ref="A37:C37"/>
    <mergeCell ref="D37:E37"/>
    <mergeCell ref="F37:G37"/>
    <mergeCell ref="H37:I37"/>
    <mergeCell ref="A38:C38"/>
    <mergeCell ref="D38:E38"/>
    <mergeCell ref="F38:G38"/>
    <mergeCell ref="H38:I38"/>
    <mergeCell ref="A35:C35"/>
    <mergeCell ref="D35:E35"/>
    <mergeCell ref="F35:G35"/>
    <mergeCell ref="H35:I35"/>
    <mergeCell ref="A36:C36"/>
    <mergeCell ref="D36:E36"/>
    <mergeCell ref="F36:G36"/>
    <mergeCell ref="H36:I36"/>
    <mergeCell ref="A33:C33"/>
    <mergeCell ref="D33:E33"/>
    <mergeCell ref="F33:G33"/>
    <mergeCell ref="H33:I33"/>
    <mergeCell ref="A34:C34"/>
    <mergeCell ref="D34:E34"/>
    <mergeCell ref="F34:G34"/>
    <mergeCell ref="H34:I34"/>
    <mergeCell ref="A31:C31"/>
    <mergeCell ref="D31:E31"/>
    <mergeCell ref="F31:G31"/>
    <mergeCell ref="H31:I31"/>
    <mergeCell ref="A32:C32"/>
    <mergeCell ref="D32:E32"/>
    <mergeCell ref="F32:G32"/>
    <mergeCell ref="H32:I32"/>
    <mergeCell ref="A29:C29"/>
    <mergeCell ref="D29:E29"/>
    <mergeCell ref="F29:G29"/>
    <mergeCell ref="H29:I29"/>
    <mergeCell ref="A30:C30"/>
    <mergeCell ref="D30:E30"/>
    <mergeCell ref="F30:G30"/>
    <mergeCell ref="H30:I30"/>
    <mergeCell ref="A27:C27"/>
    <mergeCell ref="D27:E27"/>
    <mergeCell ref="F27:G27"/>
    <mergeCell ref="H27:I27"/>
    <mergeCell ref="A28:C28"/>
    <mergeCell ref="D28:E28"/>
    <mergeCell ref="F28:G28"/>
    <mergeCell ref="H28:I28"/>
    <mergeCell ref="A25:C25"/>
    <mergeCell ref="D25:E25"/>
    <mergeCell ref="F25:G25"/>
    <mergeCell ref="H25:I25"/>
    <mergeCell ref="A26:C26"/>
    <mergeCell ref="D26:E26"/>
    <mergeCell ref="F26:G26"/>
    <mergeCell ref="H26:I26"/>
    <mergeCell ref="A23:C23"/>
    <mergeCell ref="D23:E23"/>
    <mergeCell ref="F23:G23"/>
    <mergeCell ref="H23:I23"/>
    <mergeCell ref="A24:C24"/>
    <mergeCell ref="D24:E24"/>
    <mergeCell ref="F24:G24"/>
    <mergeCell ref="H24:I24"/>
    <mergeCell ref="A21:C21"/>
    <mergeCell ref="D21:E21"/>
    <mergeCell ref="F21:G21"/>
    <mergeCell ref="H21:I21"/>
    <mergeCell ref="A22:C22"/>
    <mergeCell ref="D22:E22"/>
    <mergeCell ref="F22:G22"/>
    <mergeCell ref="H22:I22"/>
    <mergeCell ref="A19:C19"/>
    <mergeCell ref="D19:E19"/>
    <mergeCell ref="F19:G19"/>
    <mergeCell ref="H19:I19"/>
    <mergeCell ref="A20:C20"/>
    <mergeCell ref="D20:E20"/>
    <mergeCell ref="F20:G20"/>
    <mergeCell ref="H20:I20"/>
    <mergeCell ref="A17:C17"/>
    <mergeCell ref="D17:E17"/>
    <mergeCell ref="F17:G17"/>
    <mergeCell ref="H17:I17"/>
    <mergeCell ref="A18:C18"/>
    <mergeCell ref="D18:E18"/>
    <mergeCell ref="F18:G18"/>
    <mergeCell ref="H18:I18"/>
    <mergeCell ref="A15:C15"/>
    <mergeCell ref="D15:E15"/>
    <mergeCell ref="F15:G15"/>
    <mergeCell ref="H15:I15"/>
    <mergeCell ref="A16:C16"/>
    <mergeCell ref="D16:E16"/>
    <mergeCell ref="F16:G16"/>
    <mergeCell ref="H16:I16"/>
    <mergeCell ref="A13:C13"/>
    <mergeCell ref="D13:E13"/>
    <mergeCell ref="F13:G13"/>
    <mergeCell ref="H13:I13"/>
    <mergeCell ref="A14:C14"/>
    <mergeCell ref="D14:E14"/>
    <mergeCell ref="F14:G14"/>
    <mergeCell ref="H14:I14"/>
    <mergeCell ref="F10:G10"/>
    <mergeCell ref="H10:I10"/>
    <mergeCell ref="D11:E11"/>
    <mergeCell ref="F11:G11"/>
    <mergeCell ref="H11:I11"/>
    <mergeCell ref="D12:E12"/>
    <mergeCell ref="F12:G12"/>
    <mergeCell ref="H12:I12"/>
    <mergeCell ref="L2:O3"/>
    <mergeCell ref="A3:J3"/>
    <mergeCell ref="A4:J4"/>
    <mergeCell ref="A5:J5"/>
    <mergeCell ref="L5:O89"/>
    <mergeCell ref="A6:J6"/>
    <mergeCell ref="A7:J7"/>
    <mergeCell ref="E9:F9"/>
    <mergeCell ref="A10:C12"/>
    <mergeCell ref="D10:E10"/>
  </mergeCells>
  <printOptions horizontalCentered="1"/>
  <pageMargins left="0.39027777777777778" right="0.39027777777777778" top="0.59027777777777779" bottom="0.39027777777777778" header="0.51180555555555551" footer="0.2"/>
  <pageSetup paperSize="9" scale="110" firstPageNumber="0" orientation="landscape" horizontalDpi="300" verticalDpi="300"/>
  <headerFooter alignWithMargins="0">
    <oddFooter>&amp;C&amp;A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zoomScale="140" zoomScaleNormal="140" workbookViewId="0">
      <selection activeCell="E28" sqref="E28"/>
    </sheetView>
  </sheetViews>
  <sheetFormatPr defaultColWidth="22" defaultRowHeight="11.25" customHeight="1" x14ac:dyDescent="0.25"/>
  <cols>
    <col min="1" max="1" width="47.7265625" style="568" customWidth="1"/>
    <col min="2" max="2" width="22.54296875" style="568" customWidth="1"/>
    <col min="3" max="3" width="14.54296875" style="568" customWidth="1"/>
    <col min="4" max="4" width="13.1796875" style="568" customWidth="1"/>
    <col min="5" max="5" width="14.1796875" style="568" customWidth="1"/>
    <col min="6" max="6" width="23.453125" style="568" customWidth="1"/>
    <col min="7" max="7" width="17.54296875" style="568" customWidth="1"/>
    <col min="8" max="8" width="18.81640625" style="569" customWidth="1"/>
    <col min="9" max="16384" width="22" style="568"/>
  </cols>
  <sheetData>
    <row r="1" spans="1:8" ht="15.75" customHeight="1" x14ac:dyDescent="0.3">
      <c r="A1" s="570" t="s">
        <v>876</v>
      </c>
    </row>
    <row r="3" spans="1:8" ht="11.25" customHeight="1" x14ac:dyDescent="0.25">
      <c r="A3" s="1178" t="str">
        <f>'Informações Iniciais'!A1</f>
        <v>ESTADO DO MARANHÃO - MUNICIPIO DE DAVINOPOLIS</v>
      </c>
      <c r="B3" s="1178"/>
      <c r="C3" s="1178"/>
      <c r="D3" s="1178"/>
      <c r="E3" s="1178"/>
      <c r="F3" s="1178"/>
      <c r="G3" s="571"/>
    </row>
    <row r="4" spans="1:8" ht="11.25" customHeight="1" x14ac:dyDescent="0.25">
      <c r="A4" s="1178" t="s">
        <v>1</v>
      </c>
      <c r="B4" s="1178"/>
      <c r="C4" s="1178"/>
      <c r="D4" s="1178"/>
      <c r="E4" s="1178"/>
      <c r="F4" s="1178"/>
      <c r="G4" s="571"/>
    </row>
    <row r="5" spans="1:8" ht="11.25" customHeight="1" x14ac:dyDescent="0.25">
      <c r="A5" s="1179" t="s">
        <v>877</v>
      </c>
      <c r="B5" s="1179"/>
      <c r="C5" s="1179"/>
      <c r="D5" s="1179"/>
      <c r="E5" s="1179"/>
      <c r="F5" s="1179"/>
      <c r="G5" s="572"/>
    </row>
    <row r="6" spans="1:8" ht="11.25" customHeight="1" x14ac:dyDescent="0.25">
      <c r="A6" s="1178" t="s">
        <v>29</v>
      </c>
      <c r="B6" s="1178"/>
      <c r="C6" s="1178"/>
      <c r="D6" s="1178"/>
      <c r="E6" s="1178"/>
      <c r="F6" s="1178"/>
      <c r="G6" s="571"/>
    </row>
    <row r="7" spans="1:8" ht="11.25" customHeight="1" x14ac:dyDescent="0.25">
      <c r="A7" s="1178" t="str">
        <f>'Informações Iniciais'!A5</f>
        <v>1º Bimestre de 2018</v>
      </c>
      <c r="B7" s="1178"/>
      <c r="C7" s="1178"/>
      <c r="D7" s="1178"/>
      <c r="E7" s="1178"/>
      <c r="F7" s="1178"/>
      <c r="G7" s="571"/>
    </row>
    <row r="9" spans="1:8" ht="11.25" customHeight="1" x14ac:dyDescent="0.25">
      <c r="A9" s="573" t="s">
        <v>878</v>
      </c>
      <c r="F9" s="574"/>
      <c r="G9" s="574"/>
      <c r="H9" s="574" t="s">
        <v>31</v>
      </c>
    </row>
    <row r="10" spans="1:8" ht="11.25" customHeight="1" x14ac:dyDescent="0.25">
      <c r="A10" s="1180" t="s">
        <v>32</v>
      </c>
      <c r="B10" s="575" t="s">
        <v>34</v>
      </c>
      <c r="C10" s="1181" t="s">
        <v>35</v>
      </c>
      <c r="D10" s="1181"/>
      <c r="E10" s="1181"/>
      <c r="F10" s="1181"/>
      <c r="G10" s="1181"/>
      <c r="H10" s="575" t="s">
        <v>36</v>
      </c>
    </row>
    <row r="11" spans="1:8" ht="11.25" customHeight="1" x14ac:dyDescent="0.25">
      <c r="A11" s="1180"/>
      <c r="B11" s="576" t="s">
        <v>40</v>
      </c>
      <c r="C11" s="1182" t="s">
        <v>41</v>
      </c>
      <c r="D11" s="1182"/>
      <c r="E11" s="1182"/>
      <c r="F11" s="1182"/>
      <c r="G11" s="1182"/>
      <c r="H11" s="576" t="s">
        <v>208</v>
      </c>
    </row>
    <row r="12" spans="1:8" ht="11.25" customHeight="1" x14ac:dyDescent="0.25">
      <c r="A12" s="577" t="s">
        <v>879</v>
      </c>
      <c r="B12" s="565">
        <f>SUM(B13:B14)</f>
        <v>0</v>
      </c>
      <c r="C12" s="1169">
        <f>SUM(C13:G14)</f>
        <v>0</v>
      </c>
      <c r="D12" s="1169"/>
      <c r="E12" s="1169"/>
      <c r="F12" s="1169"/>
      <c r="G12" s="1169"/>
      <c r="H12" s="565">
        <f>B12-C12</f>
        <v>0</v>
      </c>
    </row>
    <row r="13" spans="1:8" ht="11.25" customHeight="1" x14ac:dyDescent="0.25">
      <c r="A13" s="578" t="s">
        <v>880</v>
      </c>
      <c r="B13" s="579"/>
      <c r="C13" s="1171"/>
      <c r="D13" s="1171"/>
      <c r="E13" s="1171"/>
      <c r="F13" s="1171"/>
      <c r="G13" s="1171"/>
      <c r="H13" s="565">
        <f>B13-C13</f>
        <v>0</v>
      </c>
    </row>
    <row r="14" spans="1:8" ht="11.25" customHeight="1" x14ac:dyDescent="0.25">
      <c r="A14" s="578" t="s">
        <v>881</v>
      </c>
      <c r="B14" s="579"/>
      <c r="C14" s="1174"/>
      <c r="D14" s="1174"/>
      <c r="E14" s="1174"/>
      <c r="F14" s="1174"/>
      <c r="G14" s="1174"/>
      <c r="H14" s="565">
        <f>B14-C14</f>
        <v>0</v>
      </c>
    </row>
    <row r="15" spans="1:8" s="569" customFormat="1" ht="11.25" customHeight="1" x14ac:dyDescent="0.25">
      <c r="A15" s="580"/>
      <c r="B15" s="581"/>
      <c r="C15" s="581"/>
      <c r="D15" s="581"/>
      <c r="E15" s="581"/>
      <c r="F15" s="581"/>
      <c r="G15" s="581"/>
      <c r="H15" s="581"/>
    </row>
    <row r="16" spans="1:8" ht="11.25" customHeight="1" x14ac:dyDescent="0.25">
      <c r="A16" s="582"/>
      <c r="B16" s="583" t="s">
        <v>125</v>
      </c>
      <c r="C16" s="584" t="s">
        <v>882</v>
      </c>
      <c r="D16" s="585" t="s">
        <v>882</v>
      </c>
      <c r="E16" s="586" t="s">
        <v>883</v>
      </c>
      <c r="F16" s="587" t="s">
        <v>882</v>
      </c>
      <c r="G16" s="588" t="s">
        <v>884</v>
      </c>
      <c r="H16" s="575" t="s">
        <v>36</v>
      </c>
    </row>
    <row r="17" spans="1:13" ht="11.25" customHeight="1" x14ac:dyDescent="0.25">
      <c r="A17" s="589"/>
      <c r="B17" s="590"/>
      <c r="C17" s="591" t="s">
        <v>885</v>
      </c>
      <c r="D17" s="592" t="s">
        <v>886</v>
      </c>
      <c r="E17" s="593" t="s">
        <v>887</v>
      </c>
      <c r="F17" s="594" t="s">
        <v>888</v>
      </c>
      <c r="G17" s="595" t="s">
        <v>889</v>
      </c>
      <c r="H17" s="596"/>
    </row>
    <row r="18" spans="1:13" ht="11.25" customHeight="1" x14ac:dyDescent="0.25">
      <c r="A18" s="597" t="s">
        <v>130</v>
      </c>
      <c r="B18" s="590"/>
      <c r="C18" s="598"/>
      <c r="D18" s="592"/>
      <c r="E18" s="599"/>
      <c r="F18" s="600" t="s">
        <v>890</v>
      </c>
      <c r="G18" s="590"/>
      <c r="H18" s="592"/>
    </row>
    <row r="19" spans="1:13" ht="11.25" customHeight="1" x14ac:dyDescent="0.25">
      <c r="A19" s="601"/>
      <c r="B19" s="602" t="s">
        <v>131</v>
      </c>
      <c r="C19" s="603" t="s">
        <v>132</v>
      </c>
      <c r="D19" s="604"/>
      <c r="E19" s="603" t="s">
        <v>133</v>
      </c>
      <c r="F19" s="604"/>
      <c r="G19" s="603" t="s">
        <v>650</v>
      </c>
      <c r="H19" s="576" t="s">
        <v>891</v>
      </c>
    </row>
    <row r="20" spans="1:13" ht="11.25" customHeight="1" x14ac:dyDescent="0.25">
      <c r="A20" s="605" t="s">
        <v>892</v>
      </c>
      <c r="B20" s="606">
        <f t="shared" ref="B20:G20" si="0">B21+B25</f>
        <v>0</v>
      </c>
      <c r="C20" s="606">
        <f t="shared" si="0"/>
        <v>0</v>
      </c>
      <c r="D20" s="606">
        <f t="shared" si="0"/>
        <v>0</v>
      </c>
      <c r="E20" s="606">
        <f t="shared" si="0"/>
        <v>0</v>
      </c>
      <c r="F20" s="606">
        <f t="shared" si="0"/>
        <v>0</v>
      </c>
      <c r="G20" s="606">
        <f t="shared" si="0"/>
        <v>0</v>
      </c>
      <c r="H20" s="562">
        <f t="shared" ref="H20:H27" si="1">B20-E20</f>
        <v>0</v>
      </c>
    </row>
    <row r="21" spans="1:13" ht="11.25" customHeight="1" x14ac:dyDescent="0.25">
      <c r="A21" s="607" t="s">
        <v>495</v>
      </c>
      <c r="B21" s="608">
        <f t="shared" ref="B21:G21" si="2">SUM(B22:B24)</f>
        <v>0</v>
      </c>
      <c r="C21" s="608">
        <f t="shared" si="2"/>
        <v>0</v>
      </c>
      <c r="D21" s="608">
        <f t="shared" si="2"/>
        <v>0</v>
      </c>
      <c r="E21" s="608">
        <f t="shared" si="2"/>
        <v>0</v>
      </c>
      <c r="F21" s="608">
        <f t="shared" si="2"/>
        <v>0</v>
      </c>
      <c r="G21" s="608">
        <f t="shared" si="2"/>
        <v>0</v>
      </c>
      <c r="H21" s="564">
        <f t="shared" si="1"/>
        <v>0</v>
      </c>
    </row>
    <row r="22" spans="1:13" ht="11.25" customHeight="1" x14ac:dyDescent="0.25">
      <c r="A22" s="607" t="s">
        <v>893</v>
      </c>
      <c r="B22" s="579"/>
      <c r="C22" s="579"/>
      <c r="D22" s="579"/>
      <c r="E22" s="579"/>
      <c r="F22" s="579"/>
      <c r="G22" s="579"/>
      <c r="H22" s="564">
        <f t="shared" si="1"/>
        <v>0</v>
      </c>
    </row>
    <row r="23" spans="1:13" ht="11.25" customHeight="1" x14ac:dyDescent="0.25">
      <c r="A23" s="607" t="s">
        <v>894</v>
      </c>
      <c r="B23" s="579"/>
      <c r="C23" s="579"/>
      <c r="D23" s="579"/>
      <c r="E23" s="579"/>
      <c r="F23" s="579"/>
      <c r="G23" s="579"/>
      <c r="H23" s="564">
        <f t="shared" si="1"/>
        <v>0</v>
      </c>
    </row>
    <row r="24" spans="1:13" ht="11.25" customHeight="1" x14ac:dyDescent="0.25">
      <c r="A24" s="607" t="s">
        <v>895</v>
      </c>
      <c r="B24" s="579"/>
      <c r="C24" s="579"/>
      <c r="D24" s="579"/>
      <c r="E24" s="579"/>
      <c r="F24" s="579"/>
      <c r="G24" s="579"/>
      <c r="H24" s="564">
        <f t="shared" si="1"/>
        <v>0</v>
      </c>
    </row>
    <row r="25" spans="1:13" ht="11.25" customHeight="1" x14ac:dyDescent="0.25">
      <c r="A25" s="607" t="s">
        <v>896</v>
      </c>
      <c r="B25" s="608">
        <f t="shared" ref="B25:G25" si="3">SUM(B26:B27)</f>
        <v>0</v>
      </c>
      <c r="C25" s="608">
        <f t="shared" si="3"/>
        <v>0</v>
      </c>
      <c r="D25" s="608">
        <f t="shared" si="3"/>
        <v>0</v>
      </c>
      <c r="E25" s="608">
        <f t="shared" si="3"/>
        <v>0</v>
      </c>
      <c r="F25" s="608">
        <f t="shared" si="3"/>
        <v>0</v>
      </c>
      <c r="G25" s="608">
        <f t="shared" si="3"/>
        <v>0</v>
      </c>
      <c r="H25" s="564">
        <f t="shared" si="1"/>
        <v>0</v>
      </c>
    </row>
    <row r="26" spans="1:13" ht="11.25" customHeight="1" x14ac:dyDescent="0.25">
      <c r="A26" s="607" t="s">
        <v>897</v>
      </c>
      <c r="B26" s="579"/>
      <c r="C26" s="579"/>
      <c r="D26" s="579"/>
      <c r="E26" s="579"/>
      <c r="F26" s="579"/>
      <c r="G26" s="579"/>
      <c r="H26" s="564">
        <f t="shared" si="1"/>
        <v>0</v>
      </c>
    </row>
    <row r="27" spans="1:13" ht="11.25" customHeight="1" x14ac:dyDescent="0.25">
      <c r="A27" s="607" t="s">
        <v>898</v>
      </c>
      <c r="B27" s="579"/>
      <c r="C27" s="579"/>
      <c r="D27" s="579"/>
      <c r="E27" s="579"/>
      <c r="F27" s="579"/>
      <c r="G27" s="579"/>
      <c r="H27" s="567">
        <f t="shared" si="1"/>
        <v>0</v>
      </c>
    </row>
    <row r="28" spans="1:13" ht="11.25" customHeight="1" x14ac:dyDescent="0.25">
      <c r="A28" s="609"/>
      <c r="B28" s="610"/>
      <c r="C28" s="610"/>
      <c r="D28" s="610"/>
      <c r="E28" s="610"/>
      <c r="F28" s="611"/>
      <c r="G28" s="611"/>
      <c r="H28" s="611"/>
    </row>
    <row r="29" spans="1:13" ht="11.25" customHeight="1" x14ac:dyDescent="0.25">
      <c r="A29" s="1183" t="s">
        <v>899</v>
      </c>
      <c r="B29" s="612">
        <f>C29-1</f>
        <v>2016</v>
      </c>
      <c r="C29" s="1184">
        <v>2017</v>
      </c>
      <c r="D29" s="1184"/>
      <c r="E29" s="1184"/>
      <c r="F29" s="1184"/>
      <c r="G29" s="1184"/>
      <c r="H29" s="585" t="s">
        <v>900</v>
      </c>
    </row>
    <row r="30" spans="1:13" ht="11.25" customHeight="1" x14ac:dyDescent="0.25">
      <c r="A30" s="1183"/>
      <c r="B30" s="604" t="s">
        <v>651</v>
      </c>
      <c r="C30" s="602"/>
      <c r="D30" s="1185" t="s">
        <v>901</v>
      </c>
      <c r="E30" s="1185"/>
      <c r="F30" s="1185"/>
      <c r="G30" s="613"/>
      <c r="H30" s="604" t="s">
        <v>902</v>
      </c>
    </row>
    <row r="31" spans="1:13" ht="11.25" customHeight="1" x14ac:dyDescent="0.25">
      <c r="A31" s="614" t="s">
        <v>903</v>
      </c>
      <c r="B31" s="579"/>
      <c r="C31" s="1175">
        <f>C12-E20-G20</f>
        <v>0</v>
      </c>
      <c r="D31" s="1175"/>
      <c r="E31" s="1175"/>
      <c r="F31" s="1175"/>
      <c r="G31" s="1175"/>
      <c r="H31" s="615">
        <f>B31+C31</f>
        <v>0</v>
      </c>
    </row>
    <row r="32" spans="1:13" ht="16.5" customHeight="1" x14ac:dyDescent="0.25">
      <c r="A32" s="1186" t="s">
        <v>160</v>
      </c>
      <c r="B32" s="1186"/>
      <c r="C32" s="1186"/>
      <c r="D32" s="1186"/>
      <c r="E32" s="1186"/>
      <c r="F32" s="1186"/>
      <c r="G32" s="1186"/>
      <c r="H32" s="1186"/>
      <c r="I32" s="492"/>
      <c r="J32" s="492"/>
      <c r="K32" s="492"/>
      <c r="L32" s="492"/>
      <c r="M32" s="492"/>
    </row>
    <row r="33" spans="1:8" ht="11.25" customHeight="1" x14ac:dyDescent="0.25">
      <c r="A33" s="1187"/>
      <c r="B33" s="1187"/>
      <c r="C33" s="1187"/>
      <c r="D33" s="1187"/>
      <c r="E33" s="1187"/>
      <c r="F33" s="1187"/>
      <c r="G33" s="1187"/>
      <c r="H33" s="1187"/>
    </row>
    <row r="34" spans="1:8" ht="11.25" customHeight="1" x14ac:dyDescent="0.25">
      <c r="A34" s="1188"/>
      <c r="B34" s="1188"/>
      <c r="C34" s="1188"/>
      <c r="D34" s="1188"/>
      <c r="E34" s="1188"/>
      <c r="F34" s="1188"/>
      <c r="G34" s="1188"/>
      <c r="H34" s="1188"/>
    </row>
    <row r="35" spans="1:8" ht="11.25" customHeight="1" x14ac:dyDescent="0.25">
      <c r="A35" s="1178"/>
      <c r="B35" s="1178"/>
      <c r="C35" s="1178"/>
      <c r="D35" s="1178"/>
      <c r="E35" s="1178"/>
      <c r="F35" s="1178"/>
      <c r="G35" s="1178"/>
      <c r="H35" s="1178"/>
    </row>
    <row r="36" spans="1:8" ht="11.25" customHeight="1" x14ac:dyDescent="0.25">
      <c r="A36" s="1178"/>
      <c r="B36" s="1178"/>
      <c r="C36" s="1178"/>
      <c r="D36" s="1178"/>
      <c r="E36" s="1178"/>
      <c r="F36" s="1178"/>
      <c r="G36" s="1178"/>
      <c r="H36" s="1178"/>
    </row>
    <row r="39" spans="1:8" ht="11.25" customHeight="1" x14ac:dyDescent="0.25">
      <c r="D39" s="568" t="s">
        <v>904</v>
      </c>
    </row>
  </sheetData>
  <sheetProtection password="F3F6" sheet="1"/>
  <mergeCells count="20">
    <mergeCell ref="C31:G31"/>
    <mergeCell ref="A32:H32"/>
    <mergeCell ref="A33:H33"/>
    <mergeCell ref="A34:H34"/>
    <mergeCell ref="A35:H35"/>
    <mergeCell ref="A36:H36"/>
    <mergeCell ref="C12:G12"/>
    <mergeCell ref="C13:G13"/>
    <mergeCell ref="C14:G14"/>
    <mergeCell ref="A29:A30"/>
    <mergeCell ref="C29:G29"/>
    <mergeCell ref="D30:F30"/>
    <mergeCell ref="A3:F3"/>
    <mergeCell ref="A4:F4"/>
    <mergeCell ref="A5:F5"/>
    <mergeCell ref="A6:F6"/>
    <mergeCell ref="A7:F7"/>
    <mergeCell ref="A10:A11"/>
    <mergeCell ref="C10:G10"/>
    <mergeCell ref="C11:G11"/>
  </mergeCells>
  <printOptions horizontalCentered="1" verticalCentered="1"/>
  <pageMargins left="0" right="0" top="0.59027777777777779" bottom="0.39027777777777778" header="0.51180555555555551" footer="0"/>
  <pageSetup paperSize="9" scale="80" firstPageNumber="0" orientation="landscape" horizontalDpi="300" verticalDpi="300"/>
  <headerFooter alignWithMargins="0">
    <oddFooter>&amp;C&amp;A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8"/>
  <sheetViews>
    <sheetView showGridLines="0" topLeftCell="A66" zoomScale="140" zoomScaleNormal="140" workbookViewId="0">
      <selection activeCell="E120" sqref="E120"/>
    </sheetView>
  </sheetViews>
  <sheetFormatPr defaultColWidth="8.54296875" defaultRowHeight="14.65" customHeight="1" x14ac:dyDescent="0.25"/>
  <cols>
    <col min="1" max="1" width="78.453125" style="4" customWidth="1"/>
    <col min="2" max="2" width="17.54296875" style="4" customWidth="1"/>
    <col min="3" max="8" width="15.453125" style="4" customWidth="1"/>
    <col min="9" max="16384" width="8.54296875" style="616"/>
  </cols>
  <sheetData>
    <row r="1" spans="1:256" ht="17.149999999999999" customHeight="1" x14ac:dyDescent="0.3">
      <c r="A1" s="617" t="s">
        <v>905</v>
      </c>
      <c r="B1" s="618"/>
      <c r="C1" s="618"/>
      <c r="D1" s="618"/>
      <c r="E1" s="618"/>
      <c r="F1" s="619"/>
      <c r="G1" s="619"/>
    </row>
    <row r="2" spans="1:256" ht="14.65" customHeight="1" x14ac:dyDescent="0.25">
      <c r="A2" s="620"/>
      <c r="B2" s="620"/>
      <c r="C2" s="620"/>
      <c r="D2" s="620"/>
      <c r="E2" s="620"/>
      <c r="F2" s="619"/>
      <c r="G2" s="619"/>
    </row>
    <row r="3" spans="1:256" ht="14.65" customHeight="1" x14ac:dyDescent="0.25">
      <c r="A3" s="1189" t="str">
        <f>'Informações Iniciais'!A1</f>
        <v>ESTADO DO MARANHÃO - MUNICIPIO DE DAVINOPOLIS</v>
      </c>
      <c r="B3" s="1189"/>
      <c r="C3" s="1189"/>
      <c r="D3" s="1189"/>
      <c r="E3" s="1189"/>
      <c r="F3" s="1189"/>
      <c r="G3" s="1189"/>
    </row>
    <row r="4" spans="1:256" ht="14.65" customHeight="1" x14ac:dyDescent="0.25">
      <c r="A4" s="1189" t="s">
        <v>1</v>
      </c>
      <c r="B4" s="1189"/>
      <c r="C4" s="1189"/>
      <c r="D4" s="1189"/>
      <c r="E4" s="1189"/>
      <c r="F4" s="1189"/>
      <c r="G4" s="1189"/>
    </row>
    <row r="5" spans="1:256" ht="14.65" customHeight="1" x14ac:dyDescent="0.25">
      <c r="A5" s="1190" t="s">
        <v>906</v>
      </c>
      <c r="B5" s="1190"/>
      <c r="C5" s="1190"/>
      <c r="D5" s="1190"/>
      <c r="E5" s="1190"/>
      <c r="F5" s="1190"/>
      <c r="G5" s="1190"/>
    </row>
    <row r="6" spans="1:256" ht="12.75" customHeight="1" x14ac:dyDescent="0.25">
      <c r="A6" s="1189" t="s">
        <v>29</v>
      </c>
      <c r="B6" s="1189"/>
      <c r="C6" s="1189"/>
      <c r="D6" s="1189"/>
      <c r="E6" s="1189"/>
      <c r="F6" s="1189"/>
      <c r="G6" s="1189"/>
      <c r="II6" s="1191" t="s">
        <v>2</v>
      </c>
      <c r="IJ6" s="1191"/>
      <c r="IK6" s="1191"/>
      <c r="IL6" s="1191"/>
      <c r="IM6" s="1191"/>
      <c r="IN6" s="1191"/>
      <c r="IO6" s="616">
        <f>IF($A$7=IP6,1,0)</f>
        <v>0</v>
      </c>
      <c r="IP6" s="863" t="s">
        <v>662</v>
      </c>
      <c r="IQ6" s="863"/>
      <c r="IR6" s="863"/>
      <c r="IS6" s="863"/>
      <c r="IT6" s="863"/>
      <c r="IU6" s="863"/>
      <c r="IV6" s="863"/>
    </row>
    <row r="7" spans="1:256" ht="14.65" customHeight="1" x14ac:dyDescent="0.25">
      <c r="A7" s="1190" t="str">
        <f>+'Informações Iniciais'!A5</f>
        <v>1º Bimestre de 2018</v>
      </c>
      <c r="B7" s="1190"/>
      <c r="C7" s="1190"/>
      <c r="D7" s="1190"/>
      <c r="E7" s="1190"/>
      <c r="F7" s="1190"/>
      <c r="G7" s="1190"/>
      <c r="II7" s="1191"/>
      <c r="IJ7" s="1191"/>
      <c r="IK7" s="1191"/>
      <c r="IL7" s="1191"/>
      <c r="IM7" s="1191"/>
      <c r="IN7" s="1191"/>
      <c r="IT7" s="616">
        <f t="shared" ref="IT7:IT12" si="0">IF($A$7=IV7,1,0)</f>
        <v>1</v>
      </c>
      <c r="IV7" s="621" t="s">
        <v>4</v>
      </c>
    </row>
    <row r="8" spans="1:256" ht="17.149999999999999" customHeight="1" x14ac:dyDescent="0.3">
      <c r="A8" s="1192" t="str">
        <f>IF(IT13=1,"","O período acima deve ser escolhido clicando na setinha ao lado da célula. A indicação de período diferente pode comprometer os dados da planilha!!!")</f>
        <v/>
      </c>
      <c r="B8" s="1192"/>
      <c r="C8" s="1192"/>
      <c r="D8" s="1192"/>
      <c r="E8" s="1192"/>
      <c r="F8" s="1192"/>
      <c r="G8" s="1192"/>
      <c r="II8" s="1191"/>
      <c r="IJ8" s="1191"/>
      <c r="IK8" s="1191"/>
      <c r="IL8" s="1191"/>
      <c r="IM8" s="1191"/>
      <c r="IN8" s="1191"/>
      <c r="IT8" s="616">
        <f t="shared" si="0"/>
        <v>0</v>
      </c>
      <c r="IV8" s="621" t="s">
        <v>6</v>
      </c>
    </row>
    <row r="9" spans="1:256" ht="14.65" customHeight="1" x14ac:dyDescent="0.25">
      <c r="A9" s="1193" t="s">
        <v>907</v>
      </c>
      <c r="B9" s="1193"/>
      <c r="C9" s="1193"/>
      <c r="D9" s="1193"/>
      <c r="E9" s="1193"/>
      <c r="F9" s="1193"/>
      <c r="G9" s="622" t="s">
        <v>31</v>
      </c>
      <c r="II9" s="1191"/>
      <c r="IJ9" s="1191"/>
      <c r="IK9" s="1191"/>
      <c r="IL9" s="1191"/>
      <c r="IM9" s="1191"/>
      <c r="IN9" s="1191"/>
      <c r="IT9" s="616">
        <f t="shared" si="0"/>
        <v>0</v>
      </c>
      <c r="IV9" s="621" t="s">
        <v>3</v>
      </c>
    </row>
    <row r="10" spans="1:256" ht="12.75" customHeight="1" x14ac:dyDescent="0.25">
      <c r="A10" s="623"/>
      <c r="B10" s="1194" t="s">
        <v>33</v>
      </c>
      <c r="C10" s="1194" t="s">
        <v>34</v>
      </c>
      <c r="D10" s="1195" t="s">
        <v>35</v>
      </c>
      <c r="E10" s="1195"/>
      <c r="F10" s="1195"/>
      <c r="G10" s="1195"/>
      <c r="II10" s="1191"/>
      <c r="IJ10" s="1191"/>
      <c r="IK10" s="1191"/>
      <c r="IL10" s="1191"/>
      <c r="IM10" s="1191"/>
      <c r="IN10" s="1191"/>
      <c r="IT10" s="616">
        <f t="shared" si="0"/>
        <v>0</v>
      </c>
      <c r="IV10" s="621" t="s">
        <v>8</v>
      </c>
    </row>
    <row r="11" spans="1:256" ht="14.65" customHeight="1" x14ac:dyDescent="0.25">
      <c r="A11" s="624" t="s">
        <v>908</v>
      </c>
      <c r="B11" s="1194"/>
      <c r="C11" s="1194"/>
      <c r="D11" s="1196" t="s">
        <v>39</v>
      </c>
      <c r="E11" s="1196"/>
      <c r="F11" s="1197" t="s">
        <v>38</v>
      </c>
      <c r="G11" s="1197"/>
      <c r="II11" s="1191"/>
      <c r="IJ11" s="1191"/>
      <c r="IK11" s="1191"/>
      <c r="IL11" s="1191"/>
      <c r="IM11" s="1191"/>
      <c r="IN11" s="1191"/>
      <c r="IT11" s="616">
        <f t="shared" si="0"/>
        <v>0</v>
      </c>
      <c r="IV11" s="621" t="s">
        <v>10</v>
      </c>
    </row>
    <row r="12" spans="1:256" ht="14.65" customHeight="1" x14ac:dyDescent="0.25">
      <c r="A12" s="626"/>
      <c r="B12" s="1194"/>
      <c r="C12" s="627" t="s">
        <v>40</v>
      </c>
      <c r="D12" s="1198" t="s">
        <v>41</v>
      </c>
      <c r="E12" s="1198"/>
      <c r="F12" s="1199" t="s">
        <v>909</v>
      </c>
      <c r="G12" s="1199"/>
      <c r="II12" s="1191"/>
      <c r="IJ12" s="1191"/>
      <c r="IK12" s="1191"/>
      <c r="IL12" s="1191"/>
      <c r="IM12" s="1191"/>
      <c r="IN12" s="1191"/>
      <c r="IT12" s="616">
        <f t="shared" si="0"/>
        <v>0</v>
      </c>
      <c r="IV12" s="621" t="s">
        <v>12</v>
      </c>
    </row>
    <row r="13" spans="1:256" ht="14.65" customHeight="1" x14ac:dyDescent="0.25">
      <c r="A13" s="628" t="s">
        <v>910</v>
      </c>
      <c r="B13" s="629">
        <f>SUM(B14:B21)</f>
        <v>830045.41</v>
      </c>
      <c r="C13" s="629">
        <f>SUM(C14:C21)</f>
        <v>830045.41</v>
      </c>
      <c r="D13" s="1200">
        <f>SUM(D14:D21)</f>
        <v>129781.88</v>
      </c>
      <c r="E13" s="1200"/>
      <c r="F13" s="1201">
        <f t="shared" ref="F13:F31" si="1">IF(C13="",0,IF(C13=0,0,D13/C13))</f>
        <v>0.15635515652089443</v>
      </c>
      <c r="G13" s="1201"/>
      <c r="IT13" s="616">
        <f>SUM(IT7:IT12)+IO6</f>
        <v>1</v>
      </c>
    </row>
    <row r="14" spans="1:256" ht="14.65" customHeight="1" x14ac:dyDescent="0.25">
      <c r="A14" s="630" t="s">
        <v>911</v>
      </c>
      <c r="B14" s="631"/>
      <c r="C14" s="632"/>
      <c r="D14" s="1202"/>
      <c r="E14" s="1202"/>
      <c r="F14" s="1201">
        <f t="shared" si="1"/>
        <v>0</v>
      </c>
      <c r="G14" s="1201"/>
      <c r="IU14" s="634" t="s">
        <v>668</v>
      </c>
      <c r="IV14" s="616">
        <f>+'Informações Iniciais'!C23</f>
        <v>0</v>
      </c>
    </row>
    <row r="15" spans="1:256" ht="14.65" customHeight="1" x14ac:dyDescent="0.25">
      <c r="A15" s="630" t="s">
        <v>912</v>
      </c>
      <c r="B15" s="631"/>
      <c r="C15" s="632"/>
      <c r="D15" s="1202"/>
      <c r="E15" s="1202"/>
      <c r="F15" s="1201">
        <f t="shared" si="1"/>
        <v>0</v>
      </c>
      <c r="G15" s="1201"/>
    </row>
    <row r="16" spans="1:256" ht="14.65" customHeight="1" x14ac:dyDescent="0.25">
      <c r="A16" s="630" t="s">
        <v>913</v>
      </c>
      <c r="B16" s="631"/>
      <c r="C16" s="632"/>
      <c r="D16" s="1202"/>
      <c r="E16" s="1202"/>
      <c r="F16" s="1201">
        <f t="shared" si="1"/>
        <v>0</v>
      </c>
      <c r="G16" s="1201"/>
    </row>
    <row r="17" spans="1:7" ht="14.65" customHeight="1" x14ac:dyDescent="0.25">
      <c r="A17" s="630" t="s">
        <v>914</v>
      </c>
      <c r="B17" s="631"/>
      <c r="C17" s="632"/>
      <c r="D17" s="1202"/>
      <c r="E17" s="1202"/>
      <c r="F17" s="1201">
        <f t="shared" si="1"/>
        <v>0</v>
      </c>
      <c r="G17" s="1201"/>
    </row>
    <row r="18" spans="1:7" ht="14.65" customHeight="1" x14ac:dyDescent="0.25">
      <c r="A18" s="630" t="s">
        <v>915</v>
      </c>
      <c r="B18" s="631"/>
      <c r="C18" s="632"/>
      <c r="D18" s="1202"/>
      <c r="E18" s="1202"/>
      <c r="F18" s="1201">
        <f t="shared" si="1"/>
        <v>0</v>
      </c>
      <c r="G18" s="1201"/>
    </row>
    <row r="19" spans="1:7" ht="14.65" customHeight="1" x14ac:dyDescent="0.25">
      <c r="A19" s="630" t="s">
        <v>916</v>
      </c>
      <c r="B19" s="631"/>
      <c r="C19" s="632"/>
      <c r="D19" s="1202"/>
      <c r="E19" s="1202"/>
      <c r="F19" s="1201">
        <f t="shared" si="1"/>
        <v>0</v>
      </c>
      <c r="G19" s="1201"/>
    </row>
    <row r="20" spans="1:7" ht="14.65" customHeight="1" x14ac:dyDescent="0.25">
      <c r="A20" s="630" t="s">
        <v>917</v>
      </c>
      <c r="B20" s="631">
        <v>830045.41</v>
      </c>
      <c r="C20" s="632">
        <v>830045.41</v>
      </c>
      <c r="D20" s="1202">
        <v>129781.88</v>
      </c>
      <c r="E20" s="1202"/>
      <c r="F20" s="1201">
        <f t="shared" si="1"/>
        <v>0.15635515652089443</v>
      </c>
      <c r="G20" s="1201"/>
    </row>
    <row r="21" spans="1:7" ht="14.65" customHeight="1" x14ac:dyDescent="0.25">
      <c r="A21" s="630" t="s">
        <v>918</v>
      </c>
      <c r="B21" s="631"/>
      <c r="C21" s="632"/>
      <c r="D21" s="1202"/>
      <c r="E21" s="1202"/>
      <c r="F21" s="1201">
        <f t="shared" si="1"/>
        <v>0</v>
      </c>
      <c r="G21" s="1201"/>
    </row>
    <row r="22" spans="1:7" ht="14.65" customHeight="1" x14ac:dyDescent="0.25">
      <c r="A22" s="630" t="s">
        <v>919</v>
      </c>
      <c r="B22" s="629">
        <f>SUM(B23:B28)</f>
        <v>14272113.130000001</v>
      </c>
      <c r="C22" s="629">
        <f>SUM(C23:C28)</f>
        <v>12380585.130000001</v>
      </c>
      <c r="D22" s="1203">
        <f>SUM(D23:D28)</f>
        <v>3017898.24</v>
      </c>
      <c r="E22" s="1203"/>
      <c r="F22" s="1201">
        <f t="shared" si="1"/>
        <v>0.24376054995067911</v>
      </c>
      <c r="G22" s="1201"/>
    </row>
    <row r="23" spans="1:7" ht="14.65" customHeight="1" x14ac:dyDescent="0.25">
      <c r="A23" s="630" t="s">
        <v>920</v>
      </c>
      <c r="B23" s="636">
        <v>12170416.07</v>
      </c>
      <c r="C23" s="632">
        <v>12170416.07</v>
      </c>
      <c r="D23" s="1202">
        <v>1852567.16</v>
      </c>
      <c r="E23" s="1202"/>
      <c r="F23" s="1201">
        <f t="shared" si="1"/>
        <v>0.15221888465806574</v>
      </c>
      <c r="G23" s="1201"/>
    </row>
    <row r="24" spans="1:7" ht="14.65" customHeight="1" x14ac:dyDescent="0.25">
      <c r="A24" s="630" t="s">
        <v>921</v>
      </c>
      <c r="B24" s="636"/>
      <c r="C24" s="632"/>
      <c r="D24" s="1202"/>
      <c r="E24" s="1202"/>
      <c r="F24" s="1201">
        <f t="shared" si="1"/>
        <v>0</v>
      </c>
      <c r="G24" s="1201"/>
    </row>
    <row r="25" spans="1:7" ht="14.65" customHeight="1" x14ac:dyDescent="0.25">
      <c r="A25" s="630" t="s">
        <v>922</v>
      </c>
      <c r="B25" s="636"/>
      <c r="C25" s="632"/>
      <c r="D25" s="1202"/>
      <c r="E25" s="1202"/>
      <c r="F25" s="1201">
        <f t="shared" si="1"/>
        <v>0</v>
      </c>
      <c r="G25" s="1201"/>
    </row>
    <row r="26" spans="1:7" ht="14.65" customHeight="1" x14ac:dyDescent="0.25">
      <c r="A26" s="630" t="s">
        <v>923</v>
      </c>
      <c r="B26" s="636">
        <v>2101697.06</v>
      </c>
      <c r="C26" s="632">
        <v>210169.06</v>
      </c>
      <c r="D26" s="1202">
        <v>1165331.08</v>
      </c>
      <c r="E26" s="1202"/>
      <c r="F26" s="1201">
        <f t="shared" si="1"/>
        <v>5.5447318458768384</v>
      </c>
      <c r="G26" s="1201"/>
    </row>
    <row r="27" spans="1:7" ht="14.65" customHeight="1" x14ac:dyDescent="0.25">
      <c r="A27" s="630" t="s">
        <v>924</v>
      </c>
      <c r="B27" s="636"/>
      <c r="C27" s="632"/>
      <c r="D27" s="1202"/>
      <c r="E27" s="1202"/>
      <c r="F27" s="1201">
        <f t="shared" si="1"/>
        <v>0</v>
      </c>
      <c r="G27" s="1201"/>
    </row>
    <row r="28" spans="1:7" ht="14.65" customHeight="1" x14ac:dyDescent="0.25">
      <c r="A28" s="630" t="s">
        <v>925</v>
      </c>
      <c r="B28" s="629">
        <f>SUM(B29:B30)</f>
        <v>0</v>
      </c>
      <c r="C28" s="629">
        <f>SUM(C29:C30)</f>
        <v>0</v>
      </c>
      <c r="D28" s="1203">
        <f>SUM(D29:D30)</f>
        <v>0</v>
      </c>
      <c r="E28" s="1203"/>
      <c r="F28" s="1201">
        <f t="shared" si="1"/>
        <v>0</v>
      </c>
      <c r="G28" s="1201"/>
    </row>
    <row r="29" spans="1:7" ht="14.65" customHeight="1" x14ac:dyDescent="0.25">
      <c r="A29" s="630" t="s">
        <v>926</v>
      </c>
      <c r="B29" s="636"/>
      <c r="C29" s="632"/>
      <c r="D29" s="1202"/>
      <c r="E29" s="1202"/>
      <c r="F29" s="1201">
        <f t="shared" si="1"/>
        <v>0</v>
      </c>
      <c r="G29" s="1201"/>
    </row>
    <row r="30" spans="1:7" ht="14.65" customHeight="1" x14ac:dyDescent="0.25">
      <c r="A30" s="630" t="s">
        <v>927</v>
      </c>
      <c r="B30" s="636"/>
      <c r="C30" s="632"/>
      <c r="D30" s="1202"/>
      <c r="E30" s="1202"/>
      <c r="F30" s="1201">
        <f t="shared" si="1"/>
        <v>0</v>
      </c>
      <c r="G30" s="1201"/>
    </row>
    <row r="31" spans="1:7" ht="14.65" customHeight="1" x14ac:dyDescent="0.25">
      <c r="A31" s="637" t="s">
        <v>928</v>
      </c>
      <c r="B31" s="638">
        <f>B13+B22</f>
        <v>15102158.540000001</v>
      </c>
      <c r="C31" s="638">
        <f>C13+C22</f>
        <v>13210630.540000001</v>
      </c>
      <c r="D31" s="1204">
        <f>D13+D22</f>
        <v>3147680.12</v>
      </c>
      <c r="E31" s="1204"/>
      <c r="F31" s="1205">
        <f t="shared" si="1"/>
        <v>0.23826872687637815</v>
      </c>
      <c r="G31" s="1205"/>
    </row>
    <row r="32" spans="1:7" ht="14.65" customHeight="1" x14ac:dyDescent="0.25">
      <c r="A32" s="639"/>
      <c r="B32" s="640"/>
      <c r="C32" s="639"/>
      <c r="D32" s="639"/>
      <c r="E32" s="639"/>
      <c r="F32" s="639"/>
      <c r="G32" s="639"/>
    </row>
    <row r="33" spans="1:8" ht="12.75" customHeight="1" x14ac:dyDescent="0.25">
      <c r="A33" s="1206" t="s">
        <v>929</v>
      </c>
      <c r="B33" s="1194" t="s">
        <v>33</v>
      </c>
      <c r="C33" s="1194" t="s">
        <v>34</v>
      </c>
      <c r="D33" s="1195" t="s">
        <v>35</v>
      </c>
      <c r="E33" s="1195"/>
      <c r="F33" s="1195"/>
      <c r="G33" s="1195"/>
    </row>
    <row r="34" spans="1:8" ht="14.65" customHeight="1" x14ac:dyDescent="0.25">
      <c r="A34" s="1206"/>
      <c r="B34" s="1194"/>
      <c r="C34" s="1194"/>
      <c r="D34" s="1196" t="s">
        <v>39</v>
      </c>
      <c r="E34" s="1196"/>
      <c r="F34" s="1197" t="s">
        <v>38</v>
      </c>
      <c r="G34" s="1197"/>
    </row>
    <row r="35" spans="1:8" ht="14.65" customHeight="1" x14ac:dyDescent="0.25">
      <c r="A35" s="1206"/>
      <c r="B35" s="1194"/>
      <c r="C35" s="627" t="s">
        <v>43</v>
      </c>
      <c r="D35" s="1198" t="s">
        <v>131</v>
      </c>
      <c r="E35" s="1198"/>
      <c r="F35" s="1199" t="s">
        <v>930</v>
      </c>
      <c r="G35" s="1199"/>
    </row>
    <row r="36" spans="1:8" ht="14.65" customHeight="1" x14ac:dyDescent="0.25">
      <c r="A36" s="641" t="s">
        <v>931</v>
      </c>
      <c r="B36" s="642">
        <f>SUM(B37:B40)</f>
        <v>4569683.16</v>
      </c>
      <c r="C36" s="642">
        <f>SUM(C37:C40)</f>
        <v>4569683.16</v>
      </c>
      <c r="D36" s="1200">
        <f>SUM(D37:D40)</f>
        <v>613980.78</v>
      </c>
      <c r="E36" s="1200"/>
      <c r="F36" s="1201">
        <f t="shared" ref="F36:F44" si="2">IF(C36="",0,IF(C36=0,0,D36/C36))</f>
        <v>0.13435959529412975</v>
      </c>
      <c r="G36" s="1201"/>
    </row>
    <row r="37" spans="1:8" ht="14.65" customHeight="1" x14ac:dyDescent="0.25">
      <c r="A37" s="641" t="s">
        <v>932</v>
      </c>
      <c r="B37" s="643"/>
      <c r="C37" s="632"/>
      <c r="D37" s="1202"/>
      <c r="E37" s="1202"/>
      <c r="F37" s="1201">
        <f t="shared" si="2"/>
        <v>0</v>
      </c>
      <c r="G37" s="1201"/>
    </row>
    <row r="38" spans="1:8" ht="14.65" customHeight="1" x14ac:dyDescent="0.25">
      <c r="A38" s="641" t="s">
        <v>933</v>
      </c>
      <c r="B38" s="643"/>
      <c r="C38" s="632"/>
      <c r="D38" s="1202">
        <v>594948.13</v>
      </c>
      <c r="E38" s="1202"/>
      <c r="F38" s="1201">
        <f t="shared" si="2"/>
        <v>0</v>
      </c>
      <c r="G38" s="1201"/>
    </row>
    <row r="39" spans="1:8" ht="14.65" customHeight="1" x14ac:dyDescent="0.25">
      <c r="A39" s="641" t="s">
        <v>934</v>
      </c>
      <c r="B39" s="643"/>
      <c r="C39" s="632"/>
      <c r="D39" s="1202"/>
      <c r="E39" s="1202"/>
      <c r="F39" s="1201">
        <f t="shared" si="2"/>
        <v>0</v>
      </c>
      <c r="G39" s="1201"/>
    </row>
    <row r="40" spans="1:8" ht="14.65" customHeight="1" x14ac:dyDescent="0.25">
      <c r="A40" s="641" t="s">
        <v>935</v>
      </c>
      <c r="B40" s="643">
        <v>4569683.16</v>
      </c>
      <c r="C40" s="632">
        <v>4569683.16</v>
      </c>
      <c r="D40" s="1202">
        <v>19032.650000000001</v>
      </c>
      <c r="E40" s="1202"/>
      <c r="F40" s="1201">
        <f t="shared" si="2"/>
        <v>4.164982414229349E-3</v>
      </c>
      <c r="G40" s="1201"/>
    </row>
    <row r="41" spans="1:8" ht="14.65" customHeight="1" x14ac:dyDescent="0.25">
      <c r="A41" s="641" t="s">
        <v>936</v>
      </c>
      <c r="B41" s="643"/>
      <c r="C41" s="632"/>
      <c r="D41" s="1202"/>
      <c r="E41" s="1202"/>
      <c r="F41" s="1201">
        <f t="shared" si="2"/>
        <v>0</v>
      </c>
      <c r="G41" s="1201"/>
    </row>
    <row r="42" spans="1:8" ht="14.65" customHeight="1" x14ac:dyDescent="0.25">
      <c r="A42" s="644" t="s">
        <v>937</v>
      </c>
      <c r="B42" s="643"/>
      <c r="C42" s="632"/>
      <c r="D42" s="1202"/>
      <c r="E42" s="1202"/>
      <c r="F42" s="1201">
        <f t="shared" si="2"/>
        <v>0</v>
      </c>
      <c r="G42" s="1201"/>
    </row>
    <row r="43" spans="1:8" ht="14.65" customHeight="1" x14ac:dyDescent="0.25">
      <c r="A43" s="645" t="s">
        <v>938</v>
      </c>
      <c r="B43" s="646"/>
      <c r="C43" s="647"/>
      <c r="D43" s="1202"/>
      <c r="E43" s="1202"/>
      <c r="F43" s="1201">
        <f t="shared" si="2"/>
        <v>0</v>
      </c>
      <c r="G43" s="1201"/>
    </row>
    <row r="44" spans="1:8" ht="14.65" customHeight="1" x14ac:dyDescent="0.25">
      <c r="A44" s="648" t="s">
        <v>939</v>
      </c>
      <c r="B44" s="649">
        <f>B36+B41+B42+B43</f>
        <v>4569683.16</v>
      </c>
      <c r="C44" s="649">
        <f>C36+C41+C42+C43</f>
        <v>4569683.16</v>
      </c>
      <c r="D44" s="1207">
        <f>D36+D41+D42+D43</f>
        <v>613980.78</v>
      </c>
      <c r="E44" s="1207"/>
      <c r="F44" s="1205">
        <f t="shared" si="2"/>
        <v>0.13435959529412975</v>
      </c>
      <c r="G44" s="1205"/>
    </row>
    <row r="45" spans="1:8" ht="14.65" customHeight="1" x14ac:dyDescent="0.25">
      <c r="A45" s="640"/>
      <c r="B45" s="640"/>
      <c r="C45" s="640"/>
      <c r="D45" s="640"/>
      <c r="E45" s="640"/>
      <c r="F45" s="650"/>
      <c r="G45" s="650"/>
      <c r="H45" s="651"/>
    </row>
    <row r="46" spans="1:8" ht="16.149999999999999" customHeight="1" x14ac:dyDescent="0.25">
      <c r="A46" s="1208" t="s">
        <v>940</v>
      </c>
      <c r="B46" s="1194" t="s">
        <v>124</v>
      </c>
      <c r="C46" s="1194" t="s">
        <v>125</v>
      </c>
      <c r="D46" s="1209" t="s">
        <v>126</v>
      </c>
      <c r="E46" s="1209"/>
      <c r="F46" s="1209" t="s">
        <v>127</v>
      </c>
      <c r="G46" s="1209"/>
      <c r="H46" s="1210" t="s">
        <v>941</v>
      </c>
    </row>
    <row r="47" spans="1:8" ht="16.149999999999999" customHeight="1" x14ac:dyDescent="0.25">
      <c r="A47" s="1208"/>
      <c r="B47" s="1194"/>
      <c r="C47" s="1194"/>
      <c r="D47" s="652" t="s">
        <v>39</v>
      </c>
      <c r="E47" s="653" t="s">
        <v>38</v>
      </c>
      <c r="F47" s="652" t="s">
        <v>39</v>
      </c>
      <c r="G47" s="653" t="s">
        <v>38</v>
      </c>
      <c r="H47" s="1210"/>
    </row>
    <row r="48" spans="1:8" ht="16.149999999999999" customHeight="1" x14ac:dyDescent="0.25">
      <c r="A48" s="654" t="s">
        <v>942</v>
      </c>
      <c r="B48" s="1194"/>
      <c r="C48" s="655" t="s">
        <v>132</v>
      </c>
      <c r="D48" s="656" t="s">
        <v>133</v>
      </c>
      <c r="E48" s="657" t="s">
        <v>943</v>
      </c>
      <c r="F48" s="656" t="s">
        <v>650</v>
      </c>
      <c r="G48" s="657" t="s">
        <v>944</v>
      </c>
      <c r="H48" s="1210"/>
    </row>
    <row r="49" spans="1:256" ht="14.65" customHeight="1" x14ac:dyDescent="0.3">
      <c r="A49" s="658" t="s">
        <v>945</v>
      </c>
      <c r="B49" s="659">
        <f>SUM(B50:B52)</f>
        <v>9971518.3599999994</v>
      </c>
      <c r="C49" s="659">
        <f>SUM(C50:C52)</f>
        <v>10182799.609999999</v>
      </c>
      <c r="D49" s="659">
        <f>SUM(D50:D52)</f>
        <v>803365.49</v>
      </c>
      <c r="E49" s="481">
        <f t="shared" ref="E49:E57" si="3">IF($C49="",0,IF($C49=0,0,D49/$C49))</f>
        <v>7.8894363119063685E-2</v>
      </c>
      <c r="F49" s="660">
        <f>SUM(F50:F52)</f>
        <v>0</v>
      </c>
      <c r="G49" s="452">
        <f t="shared" ref="G49:G57" si="4">IF($C49="",0,IF($C49=0,0,F49/$C49))</f>
        <v>0</v>
      </c>
      <c r="H49" s="642">
        <f>SUM(H50:H52)</f>
        <v>0</v>
      </c>
    </row>
    <row r="50" spans="1:256" ht="14.65" customHeight="1" x14ac:dyDescent="0.3">
      <c r="A50" s="639" t="s">
        <v>575</v>
      </c>
      <c r="B50" s="636">
        <v>5091904.41</v>
      </c>
      <c r="C50" s="636">
        <v>5634240.9000000004</v>
      </c>
      <c r="D50" s="636">
        <v>655838.03</v>
      </c>
      <c r="E50" s="49">
        <f t="shared" si="3"/>
        <v>0.11640219891911259</v>
      </c>
      <c r="F50" s="661"/>
      <c r="G50" s="452">
        <f t="shared" si="4"/>
        <v>0</v>
      </c>
      <c r="H50" s="632"/>
    </row>
    <row r="51" spans="1:256" ht="14.65" customHeight="1" x14ac:dyDescent="0.3">
      <c r="A51" s="639" t="s">
        <v>946</v>
      </c>
      <c r="B51" s="636"/>
      <c r="C51" s="636"/>
      <c r="D51" s="636"/>
      <c r="E51" s="49">
        <f t="shared" si="3"/>
        <v>0</v>
      </c>
      <c r="F51" s="662"/>
      <c r="G51" s="452">
        <f t="shared" si="4"/>
        <v>0</v>
      </c>
      <c r="H51" s="632"/>
    </row>
    <row r="52" spans="1:256" ht="14.65" customHeight="1" x14ac:dyDescent="0.3">
      <c r="A52" s="639" t="s">
        <v>577</v>
      </c>
      <c r="B52" s="636">
        <v>4879613.95</v>
      </c>
      <c r="C52" s="636">
        <v>4548558.71</v>
      </c>
      <c r="D52" s="636">
        <v>147527.46</v>
      </c>
      <c r="E52" s="49">
        <f t="shared" si="3"/>
        <v>3.2433891570017789E-2</v>
      </c>
      <c r="F52" s="662"/>
      <c r="G52" s="452">
        <f t="shared" si="4"/>
        <v>0</v>
      </c>
      <c r="H52" s="632"/>
    </row>
    <row r="53" spans="1:256" ht="14.65" customHeight="1" x14ac:dyDescent="0.3">
      <c r="A53" s="639" t="s">
        <v>852</v>
      </c>
      <c r="B53" s="629">
        <f>SUM(B54:B56)</f>
        <v>1771833.12</v>
      </c>
      <c r="C53" s="629">
        <f>SUM(C54:C56)</f>
        <v>1560551.87</v>
      </c>
      <c r="D53" s="629">
        <f>SUM(D54:D56)</f>
        <v>45500</v>
      </c>
      <c r="E53" s="49">
        <f t="shared" si="3"/>
        <v>2.9156352233264758E-2</v>
      </c>
      <c r="F53" s="663">
        <f>SUM(F54:F56)</f>
        <v>0</v>
      </c>
      <c r="G53" s="452">
        <f t="shared" si="4"/>
        <v>0</v>
      </c>
      <c r="H53" s="664">
        <f>SUM(H54:H56)</f>
        <v>0</v>
      </c>
    </row>
    <row r="54" spans="1:256" ht="14.65" customHeight="1" x14ac:dyDescent="0.3">
      <c r="A54" s="620" t="s">
        <v>947</v>
      </c>
      <c r="B54" s="636">
        <v>1771833.12</v>
      </c>
      <c r="C54" s="665">
        <v>1560551.87</v>
      </c>
      <c r="D54" s="633">
        <v>45500</v>
      </c>
      <c r="E54" s="49">
        <f t="shared" si="3"/>
        <v>2.9156352233264758E-2</v>
      </c>
      <c r="F54" s="666"/>
      <c r="G54" s="452">
        <f t="shared" si="4"/>
        <v>0</v>
      </c>
      <c r="H54" s="667"/>
    </row>
    <row r="55" spans="1:256" ht="14.65" customHeight="1" x14ac:dyDescent="0.3">
      <c r="A55" s="620" t="s">
        <v>581</v>
      </c>
      <c r="B55" s="636"/>
      <c r="C55" s="665"/>
      <c r="D55" s="633"/>
      <c r="E55" s="49">
        <f t="shared" si="3"/>
        <v>0</v>
      </c>
      <c r="F55" s="666"/>
      <c r="G55" s="452">
        <f t="shared" si="4"/>
        <v>0</v>
      </c>
      <c r="H55" s="667"/>
    </row>
    <row r="56" spans="1:256" ht="14.65" customHeight="1" x14ac:dyDescent="0.3">
      <c r="A56" s="620" t="s">
        <v>948</v>
      </c>
      <c r="B56" s="636"/>
      <c r="C56" s="665"/>
      <c r="D56" s="633"/>
      <c r="E56" s="486">
        <f t="shared" si="3"/>
        <v>0</v>
      </c>
      <c r="F56" s="666"/>
      <c r="G56" s="452">
        <f t="shared" si="4"/>
        <v>0</v>
      </c>
      <c r="H56" s="668"/>
    </row>
    <row r="57" spans="1:256" ht="14.65" customHeight="1" x14ac:dyDescent="0.3">
      <c r="A57" s="669" t="s">
        <v>949</v>
      </c>
      <c r="B57" s="670">
        <f>B49+B53</f>
        <v>11743351.48</v>
      </c>
      <c r="C57" s="670">
        <f>C49+C53</f>
        <v>11743351.48</v>
      </c>
      <c r="D57" s="670">
        <f>D49+D53</f>
        <v>848865.49</v>
      </c>
      <c r="E57" s="488">
        <f t="shared" si="3"/>
        <v>7.2284772489837792E-2</v>
      </c>
      <c r="F57" s="670">
        <f>F49+F53</f>
        <v>0</v>
      </c>
      <c r="G57" s="488">
        <f t="shared" si="4"/>
        <v>0</v>
      </c>
      <c r="H57" s="671">
        <f>H49+H53</f>
        <v>0</v>
      </c>
      <c r="IR57" s="672"/>
      <c r="IS57" s="672"/>
      <c r="IT57" s="672"/>
      <c r="IU57" s="634" t="s">
        <v>950</v>
      </c>
      <c r="IV57" s="616">
        <f>IF($A$7=$IV$12,IF(D57&lt;&gt;(F57+H57),0,1),1)</f>
        <v>1</v>
      </c>
    </row>
    <row r="58" spans="1:256" ht="17.149999999999999" customHeight="1" x14ac:dyDescent="0.25">
      <c r="A58" s="1211" t="str">
        <f>IF(IV57=0,"O total das DESPESAS EMPENHADAS deve ser igual ao somatório das DESPESAS LIQUIDADAS e Inscritas em Restos a Pagar não Processados. Verifique os valores acima!!!","")</f>
        <v/>
      </c>
      <c r="B58" s="1211"/>
      <c r="C58" s="1211"/>
      <c r="D58" s="1211"/>
      <c r="E58" s="1211"/>
      <c r="F58" s="1211"/>
      <c r="G58" s="1211"/>
      <c r="H58" s="1211"/>
      <c r="IT58" s="673"/>
    </row>
    <row r="59" spans="1:256" ht="15.65" customHeight="1" x14ac:dyDescent="0.25">
      <c r="A59" s="1212" t="s">
        <v>951</v>
      </c>
      <c r="B59" s="1194" t="s">
        <v>124</v>
      </c>
      <c r="C59" s="1194" t="s">
        <v>125</v>
      </c>
      <c r="D59" s="1209" t="s">
        <v>126</v>
      </c>
      <c r="E59" s="1209"/>
      <c r="F59" s="1209" t="s">
        <v>127</v>
      </c>
      <c r="G59" s="1209"/>
      <c r="H59" s="1210" t="s">
        <v>941</v>
      </c>
    </row>
    <row r="60" spans="1:256" ht="15.65" customHeight="1" x14ac:dyDescent="0.25">
      <c r="A60" s="1212"/>
      <c r="B60" s="1194"/>
      <c r="C60" s="1194"/>
      <c r="D60" s="652" t="s">
        <v>39</v>
      </c>
      <c r="E60" s="653" t="s">
        <v>38</v>
      </c>
      <c r="F60" s="652" t="s">
        <v>39</v>
      </c>
      <c r="G60" s="653" t="s">
        <v>38</v>
      </c>
      <c r="H60" s="1210"/>
    </row>
    <row r="61" spans="1:256" ht="15.65" customHeight="1" x14ac:dyDescent="0.25">
      <c r="A61" s="1212"/>
      <c r="B61" s="1194"/>
      <c r="C61" s="1194"/>
      <c r="D61" s="656" t="s">
        <v>135</v>
      </c>
      <c r="E61" s="674" t="s">
        <v>952</v>
      </c>
      <c r="F61" s="656" t="s">
        <v>651</v>
      </c>
      <c r="G61" s="674" t="s">
        <v>953</v>
      </c>
      <c r="H61" s="1210"/>
    </row>
    <row r="62" spans="1:256" ht="14.65" customHeight="1" x14ac:dyDescent="0.3">
      <c r="A62" s="675" t="s">
        <v>954</v>
      </c>
      <c r="B62" s="676"/>
      <c r="C62" s="677"/>
      <c r="D62" s="665"/>
      <c r="E62" s="481">
        <f t="shared" ref="E62:E72" si="5">IF($D$57="",0,IF($D$57=0,0,D62/$D$57))</f>
        <v>0</v>
      </c>
      <c r="F62" s="666"/>
      <c r="G62" s="481">
        <f t="shared" ref="G62:G72" si="6">IF($F$57="",0,IF($F$57=0,0,F62/$F$57))</f>
        <v>0</v>
      </c>
      <c r="H62" s="667"/>
    </row>
    <row r="63" spans="1:256" ht="14.65" customHeight="1" x14ac:dyDescent="0.3">
      <c r="A63" s="678" t="s">
        <v>955</v>
      </c>
      <c r="B63" s="679"/>
      <c r="C63" s="680"/>
      <c r="D63" s="665"/>
      <c r="E63" s="49">
        <f t="shared" si="5"/>
        <v>0</v>
      </c>
      <c r="F63" s="681"/>
      <c r="G63" s="49">
        <f t="shared" si="6"/>
        <v>0</v>
      </c>
      <c r="H63" s="667"/>
    </row>
    <row r="64" spans="1:256" ht="14.65" customHeight="1" x14ac:dyDescent="0.3">
      <c r="A64" s="678" t="s">
        <v>956</v>
      </c>
      <c r="B64" s="682">
        <f>SUM(B65:B67)</f>
        <v>0</v>
      </c>
      <c r="C64" s="682">
        <f>SUM(C65:C67)</f>
        <v>0</v>
      </c>
      <c r="D64" s="682">
        <f>SUM(D65:D67)</f>
        <v>0</v>
      </c>
      <c r="E64" s="49">
        <f t="shared" si="5"/>
        <v>0</v>
      </c>
      <c r="F64" s="682">
        <f>SUM(F65:F67)</f>
        <v>0</v>
      </c>
      <c r="G64" s="49">
        <f t="shared" si="6"/>
        <v>0</v>
      </c>
      <c r="H64" s="683">
        <f>SUM(H65:H67)</f>
        <v>0</v>
      </c>
    </row>
    <row r="65" spans="1:256" ht="14.65" customHeight="1" x14ac:dyDescent="0.3">
      <c r="A65" s="684" t="s">
        <v>957</v>
      </c>
      <c r="B65" s="685"/>
      <c r="C65" s="685"/>
      <c r="D65" s="685"/>
      <c r="E65" s="49">
        <f t="shared" si="5"/>
        <v>0</v>
      </c>
      <c r="F65" s="681"/>
      <c r="G65" s="49">
        <f t="shared" si="6"/>
        <v>0</v>
      </c>
      <c r="H65" s="667"/>
    </row>
    <row r="66" spans="1:256" ht="14.65" customHeight="1" x14ac:dyDescent="0.3">
      <c r="A66" s="684" t="s">
        <v>958</v>
      </c>
      <c r="B66" s="632"/>
      <c r="C66" s="632"/>
      <c r="D66" s="665"/>
      <c r="E66" s="49">
        <f t="shared" si="5"/>
        <v>0</v>
      </c>
      <c r="F66" s="681"/>
      <c r="G66" s="49">
        <f t="shared" si="6"/>
        <v>0</v>
      </c>
      <c r="H66" s="667"/>
    </row>
    <row r="67" spans="1:256" ht="14.65" customHeight="1" x14ac:dyDescent="0.3">
      <c r="A67" s="686" t="s">
        <v>959</v>
      </c>
      <c r="B67" s="632"/>
      <c r="C67" s="632"/>
      <c r="D67" s="632"/>
      <c r="E67" s="49">
        <f t="shared" si="5"/>
        <v>0</v>
      </c>
      <c r="F67" s="687"/>
      <c r="G67" s="49">
        <f t="shared" si="6"/>
        <v>0</v>
      </c>
      <c r="H67" s="667"/>
    </row>
    <row r="68" spans="1:256" ht="14.65" customHeight="1" x14ac:dyDescent="0.3">
      <c r="A68" s="688" t="s">
        <v>960</v>
      </c>
      <c r="B68" s="632"/>
      <c r="C68" s="632"/>
      <c r="D68" s="632"/>
      <c r="E68" s="49">
        <f t="shared" si="5"/>
        <v>0</v>
      </c>
      <c r="F68" s="687"/>
      <c r="G68" s="49">
        <f t="shared" si="6"/>
        <v>0</v>
      </c>
      <c r="H68" s="667"/>
    </row>
    <row r="69" spans="1:256" ht="14.65" customHeight="1" x14ac:dyDescent="0.3">
      <c r="A69" s="689" t="s">
        <v>961</v>
      </c>
      <c r="B69" s="690"/>
      <c r="C69" s="690"/>
      <c r="D69" s="632"/>
      <c r="E69" s="49">
        <f t="shared" si="5"/>
        <v>0</v>
      </c>
      <c r="F69" s="691"/>
      <c r="G69" s="49">
        <f t="shared" si="6"/>
        <v>0</v>
      </c>
      <c r="H69" s="667"/>
    </row>
    <row r="70" spans="1:256" ht="14.65" customHeight="1" x14ac:dyDescent="0.3">
      <c r="A70" s="692" t="s">
        <v>962</v>
      </c>
      <c r="B70" s="632"/>
      <c r="C70" s="632"/>
      <c r="D70" s="632"/>
      <c r="E70" s="49">
        <f t="shared" si="5"/>
        <v>0</v>
      </c>
      <c r="F70" s="687"/>
      <c r="G70" s="49">
        <f t="shared" si="6"/>
        <v>0</v>
      </c>
      <c r="H70" s="667"/>
    </row>
    <row r="71" spans="1:256" ht="24" customHeight="1" x14ac:dyDescent="0.3">
      <c r="A71" s="693" t="s">
        <v>963</v>
      </c>
      <c r="B71" s="632"/>
      <c r="C71" s="632"/>
      <c r="D71" s="632"/>
      <c r="E71" s="486">
        <f t="shared" si="5"/>
        <v>0</v>
      </c>
      <c r="F71" s="687"/>
      <c r="G71" s="486">
        <f t="shared" si="6"/>
        <v>0</v>
      </c>
      <c r="H71" s="668"/>
    </row>
    <row r="72" spans="1:256" ht="14.65" customHeight="1" x14ac:dyDescent="0.3">
      <c r="A72" s="694" t="s">
        <v>964</v>
      </c>
      <c r="B72" s="671">
        <f>SUM(B62:B64,B68:B71)</f>
        <v>0</v>
      </c>
      <c r="C72" s="671">
        <f>SUM(C62:C64,C68:C71)</f>
        <v>0</v>
      </c>
      <c r="D72" s="671">
        <f>SUM(D62:D64,D68:D71)</f>
        <v>0</v>
      </c>
      <c r="E72" s="488">
        <f t="shared" si="5"/>
        <v>0</v>
      </c>
      <c r="F72" s="671">
        <f>SUM(F62:F64,F68:F71)</f>
        <v>0</v>
      </c>
      <c r="G72" s="488">
        <f t="shared" si="6"/>
        <v>0</v>
      </c>
      <c r="H72" s="671">
        <f>SUM(H62:H64,H68:H71)</f>
        <v>0</v>
      </c>
      <c r="IR72" s="672"/>
      <c r="IS72" s="672"/>
      <c r="IT72" s="672"/>
      <c r="IU72" s="634" t="s">
        <v>950</v>
      </c>
      <c r="IV72" s="616">
        <f>IF($A$7=$IV$12,IF(D72&lt;&gt;(F72+H72),0,1),1)</f>
        <v>1</v>
      </c>
    </row>
    <row r="73" spans="1:256" ht="17.149999999999999" customHeight="1" x14ac:dyDescent="0.25">
      <c r="A73" s="1211" t="str">
        <f>IF(IV72=0,"O total das DESPESAS EMPENHADAS deve ser igual ao somatório das DESPESAS LIQUIDADAS e Inscritas em Restos a Pagar não Processados. Verifique os valores acima!!!","")</f>
        <v/>
      </c>
      <c r="B73" s="1211"/>
      <c r="C73" s="1211"/>
      <c r="D73" s="1211"/>
      <c r="E73" s="1211"/>
      <c r="F73" s="1211"/>
      <c r="G73" s="1211"/>
      <c r="H73" s="1211"/>
      <c r="IT73" s="673"/>
    </row>
    <row r="74" spans="1:256" ht="14.65" customHeight="1" x14ac:dyDescent="0.25">
      <c r="A74" s="695" t="s">
        <v>965</v>
      </c>
      <c r="B74" s="696">
        <f>B57-B72</f>
        <v>11743351.48</v>
      </c>
      <c r="C74" s="696">
        <f>C57-C72</f>
        <v>11743351.48</v>
      </c>
      <c r="D74" s="696">
        <f>D57-D72</f>
        <v>848865.49</v>
      </c>
      <c r="E74" s="697"/>
      <c r="F74" s="696">
        <f>F57-F72</f>
        <v>0</v>
      </c>
      <c r="G74" s="697"/>
      <c r="H74" s="696">
        <f>H57-H72</f>
        <v>0</v>
      </c>
    </row>
    <row r="75" spans="1:256" ht="15" customHeight="1" x14ac:dyDescent="0.25">
      <c r="A75" s="698"/>
      <c r="B75" s="658"/>
      <c r="C75" s="699"/>
      <c r="D75" s="639"/>
      <c r="E75" s="639"/>
      <c r="F75" s="619"/>
      <c r="G75" s="700"/>
      <c r="H75" s="701"/>
    </row>
    <row r="76" spans="1:256" ht="24.75" customHeight="1" x14ac:dyDescent="0.25">
      <c r="A76" s="1213" t="s">
        <v>966</v>
      </c>
      <c r="B76" s="1213"/>
      <c r="C76" s="1213"/>
      <c r="D76" s="1213"/>
      <c r="E76" s="1214">
        <f>IF(IV76=3,IF(D$31="",0,IF(D$31=0,0,IF(A$7=IV$12,D$74/D$31,F$74/D$31))),IF(IV76=4,"Verifique o preenchimento da planilha INFORMAÇÕES INICIAIS","HÁ ERROS ACIMA. VERIFIQUE!!!"))</f>
        <v>0</v>
      </c>
      <c r="F76" s="1214"/>
      <c r="G76" s="1214"/>
      <c r="H76" s="1214"/>
      <c r="IU76" s="634" t="s">
        <v>967</v>
      </c>
      <c r="IV76" s="616">
        <f>+IV72+IV57+IT13+IV14</f>
        <v>3</v>
      </c>
    </row>
    <row r="77" spans="1:256" ht="13.5" customHeight="1" x14ac:dyDescent="0.25">
      <c r="A77" s="695"/>
      <c r="B77" s="695"/>
      <c r="C77" s="695"/>
      <c r="D77" s="695"/>
      <c r="E77" s="641"/>
      <c r="F77" s="650"/>
      <c r="G77" s="702"/>
      <c r="H77" s="703"/>
    </row>
    <row r="78" spans="1:256" ht="17.25" customHeight="1" x14ac:dyDescent="0.25">
      <c r="A78" s="1213" t="s">
        <v>968</v>
      </c>
      <c r="B78" s="1213"/>
      <c r="C78" s="1213"/>
      <c r="D78" s="1213"/>
      <c r="E78" s="1215">
        <f>IF(D$31="",0,IF(D$31=0,0,IF(A$7=IV$12,D$74-D$31*0.15,F$74-D$31*0.15)))</f>
        <v>-472152.01799999998</v>
      </c>
      <c r="F78" s="1215"/>
      <c r="G78" s="1215"/>
      <c r="H78" s="1215"/>
    </row>
    <row r="79" spans="1:256" ht="17.25" customHeight="1" x14ac:dyDescent="0.25">
      <c r="A79" s="704"/>
      <c r="B79" s="704"/>
      <c r="C79" s="704"/>
      <c r="D79" s="704"/>
      <c r="E79" s="641"/>
      <c r="F79" s="650"/>
      <c r="G79" s="700"/>
      <c r="H79" s="701"/>
    </row>
    <row r="80" spans="1:256" ht="11.25" customHeight="1" x14ac:dyDescent="0.25">
      <c r="A80" s="1194" t="s">
        <v>969</v>
      </c>
      <c r="B80" s="1194"/>
      <c r="C80" s="1216" t="s">
        <v>970</v>
      </c>
      <c r="D80" s="1194" t="s">
        <v>971</v>
      </c>
      <c r="E80" s="1194" t="s">
        <v>972</v>
      </c>
      <c r="F80" s="1194" t="s">
        <v>973</v>
      </c>
      <c r="G80" s="1216" t="s">
        <v>974</v>
      </c>
      <c r="H80" s="1216"/>
    </row>
    <row r="81" spans="1:8" ht="23.25" customHeight="1" x14ac:dyDescent="0.25">
      <c r="A81" s="1194"/>
      <c r="B81" s="1194"/>
      <c r="C81" s="1216"/>
      <c r="D81" s="1194"/>
      <c r="E81" s="1194"/>
      <c r="F81" s="1194"/>
      <c r="G81" s="1216"/>
      <c r="H81" s="1216"/>
    </row>
    <row r="82" spans="1:8" ht="15" customHeight="1" x14ac:dyDescent="0.25">
      <c r="A82" s="1217" t="s">
        <v>975</v>
      </c>
      <c r="B82" s="1217"/>
      <c r="C82" s="705"/>
      <c r="D82" s="706"/>
      <c r="E82" s="707"/>
      <c r="F82" s="708"/>
      <c r="G82" s="1218"/>
      <c r="H82" s="1218"/>
    </row>
    <row r="83" spans="1:8" ht="12" customHeight="1" x14ac:dyDescent="0.25">
      <c r="A83" s="1219" t="s">
        <v>976</v>
      </c>
      <c r="B83" s="1219"/>
      <c r="C83" s="710"/>
      <c r="D83" s="711"/>
      <c r="E83" s="636"/>
      <c r="F83" s="662"/>
      <c r="G83" s="1220"/>
      <c r="H83" s="1220"/>
    </row>
    <row r="84" spans="1:8" ht="12" customHeight="1" x14ac:dyDescent="0.25">
      <c r="A84" s="712" t="s">
        <v>977</v>
      </c>
      <c r="B84" s="709"/>
      <c r="C84" s="710"/>
      <c r="D84" s="711"/>
      <c r="E84" s="636"/>
      <c r="F84" s="662"/>
      <c r="G84" s="1220"/>
      <c r="H84" s="1220"/>
    </row>
    <row r="85" spans="1:8" ht="11.25" customHeight="1" x14ac:dyDescent="0.25">
      <c r="A85" s="713" t="s">
        <v>978</v>
      </c>
      <c r="B85" s="709"/>
      <c r="C85" s="710"/>
      <c r="D85" s="711"/>
      <c r="E85" s="633"/>
      <c r="F85" s="666"/>
      <c r="G85" s="1220"/>
      <c r="H85" s="1220"/>
    </row>
    <row r="86" spans="1:8" ht="12.75" customHeight="1" x14ac:dyDescent="0.25">
      <c r="A86" s="1221" t="s">
        <v>979</v>
      </c>
      <c r="B86" s="1221"/>
      <c r="C86" s="714">
        <f>SUM(C82:C85)</f>
        <v>0</v>
      </c>
      <c r="D86" s="714">
        <f>SUM(D82:D85)</f>
        <v>0</v>
      </c>
      <c r="E86" s="714">
        <f>SUM(E82:E85)</f>
        <v>0</v>
      </c>
      <c r="F86" s="714">
        <f>SUM(F82:F85)</f>
        <v>0</v>
      </c>
      <c r="G86" s="1222">
        <f>SUM(G82:G85)</f>
        <v>0</v>
      </c>
      <c r="H86" s="1222"/>
    </row>
    <row r="87" spans="1:8" ht="12.75" customHeight="1" x14ac:dyDescent="0.25">
      <c r="A87" s="715"/>
      <c r="B87" s="639"/>
      <c r="C87" s="716"/>
      <c r="D87" s="717"/>
      <c r="E87" s="717"/>
      <c r="F87" s="700"/>
      <c r="G87" s="700"/>
      <c r="H87" s="701"/>
    </row>
    <row r="88" spans="1:8" ht="12.75" customHeight="1" x14ac:dyDescent="0.25">
      <c r="A88" s="1223" t="s">
        <v>980</v>
      </c>
      <c r="B88" s="1223"/>
      <c r="C88" s="1224" t="s">
        <v>981</v>
      </c>
      <c r="D88" s="1224"/>
      <c r="E88" s="1224"/>
      <c r="F88" s="1224"/>
      <c r="G88" s="1224"/>
      <c r="H88" s="1224"/>
    </row>
    <row r="89" spans="1:8" ht="15.75" customHeight="1" x14ac:dyDescent="0.25">
      <c r="A89" s="1223"/>
      <c r="B89" s="1223"/>
      <c r="C89" s="1224"/>
      <c r="D89" s="1224"/>
      <c r="E89" s="1224"/>
      <c r="F89" s="1224"/>
      <c r="G89" s="1224"/>
      <c r="H89" s="1224"/>
    </row>
    <row r="90" spans="1:8" ht="14.25" customHeight="1" x14ac:dyDescent="0.25">
      <c r="A90" s="1223"/>
      <c r="B90" s="1223"/>
      <c r="C90" s="1194" t="s">
        <v>982</v>
      </c>
      <c r="D90" s="1194"/>
      <c r="E90" s="1225" t="s">
        <v>983</v>
      </c>
      <c r="F90" s="1225"/>
      <c r="G90" s="1216" t="s">
        <v>984</v>
      </c>
      <c r="H90" s="1216"/>
    </row>
    <row r="91" spans="1:8" ht="13.5" customHeight="1" x14ac:dyDescent="0.25">
      <c r="A91" s="1223"/>
      <c r="B91" s="1223"/>
      <c r="C91" s="1194"/>
      <c r="D91" s="1194"/>
      <c r="E91" s="1225"/>
      <c r="F91" s="1225"/>
      <c r="G91" s="1216"/>
      <c r="H91" s="1216"/>
    </row>
    <row r="92" spans="1:8" ht="12" customHeight="1" x14ac:dyDescent="0.25">
      <c r="A92" s="1223"/>
      <c r="B92" s="1223"/>
      <c r="C92" s="1194"/>
      <c r="D92" s="1194"/>
      <c r="E92" s="1224" t="s">
        <v>137</v>
      </c>
      <c r="F92" s="1224"/>
      <c r="G92" s="1216"/>
      <c r="H92" s="1216"/>
    </row>
    <row r="93" spans="1:8" ht="13.5" customHeight="1" x14ac:dyDescent="0.25">
      <c r="A93" s="718" t="s">
        <v>985</v>
      </c>
      <c r="B93" s="719"/>
      <c r="C93" s="1226"/>
      <c r="D93" s="1226"/>
      <c r="E93" s="1226"/>
      <c r="F93" s="1226"/>
      <c r="G93" s="1226"/>
      <c r="H93" s="1226"/>
    </row>
    <row r="94" spans="1:8" ht="13.5" customHeight="1" x14ac:dyDescent="0.25">
      <c r="A94" s="720" t="s">
        <v>976</v>
      </c>
      <c r="B94" s="721"/>
      <c r="C94" s="1227"/>
      <c r="D94" s="1227"/>
      <c r="E94" s="1227"/>
      <c r="F94" s="1227"/>
      <c r="G94" s="1227"/>
      <c r="H94" s="1227"/>
    </row>
    <row r="95" spans="1:8" ht="13.5" customHeight="1" x14ac:dyDescent="0.25">
      <c r="A95" s="720" t="s">
        <v>986</v>
      </c>
      <c r="B95" s="721"/>
      <c r="C95" s="1227"/>
      <c r="D95" s="1227"/>
      <c r="E95" s="1227"/>
      <c r="F95" s="1227"/>
      <c r="G95" s="1227"/>
      <c r="H95" s="1227"/>
    </row>
    <row r="96" spans="1:8" ht="27" customHeight="1" x14ac:dyDescent="0.25">
      <c r="A96" s="720" t="s">
        <v>987</v>
      </c>
      <c r="B96" s="721"/>
      <c r="C96" s="1227"/>
      <c r="D96" s="1227"/>
      <c r="E96" s="1227"/>
      <c r="F96" s="1227"/>
      <c r="G96" s="1227"/>
      <c r="H96" s="1227"/>
    </row>
    <row r="97" spans="1:8" ht="13.5" customHeight="1" x14ac:dyDescent="0.25">
      <c r="A97" s="722" t="s">
        <v>988</v>
      </c>
      <c r="B97" s="723"/>
      <c r="C97" s="1228">
        <f>SUM(C93:D96)</f>
        <v>0</v>
      </c>
      <c r="D97" s="1228"/>
      <c r="E97" s="1228">
        <f>SUM(E93:F96)</f>
        <v>0</v>
      </c>
      <c r="F97" s="1228"/>
      <c r="G97" s="1228">
        <f>SUM(G93:H96)</f>
        <v>0</v>
      </c>
      <c r="H97" s="1228"/>
    </row>
    <row r="98" spans="1:8" ht="12.75" customHeight="1" x14ac:dyDescent="0.25">
      <c r="A98" s="639"/>
      <c r="B98" s="639"/>
      <c r="C98" s="717"/>
      <c r="D98" s="717"/>
      <c r="E98" s="717"/>
      <c r="F98" s="700"/>
      <c r="G98" s="700"/>
      <c r="H98" s="701"/>
    </row>
    <row r="99" spans="1:8" ht="12.75" customHeight="1" x14ac:dyDescent="0.25">
      <c r="A99" s="1223" t="s">
        <v>989</v>
      </c>
      <c r="B99" s="1223"/>
      <c r="C99" s="1216" t="s">
        <v>990</v>
      </c>
      <c r="D99" s="1216"/>
      <c r="E99" s="1216"/>
      <c r="F99" s="1216"/>
      <c r="G99" s="1216"/>
      <c r="H99" s="1216"/>
    </row>
    <row r="100" spans="1:8" ht="15.75" customHeight="1" x14ac:dyDescent="0.25">
      <c r="A100" s="1223"/>
      <c r="B100" s="1223"/>
      <c r="C100" s="1216"/>
      <c r="D100" s="1216"/>
      <c r="E100" s="1216"/>
      <c r="F100" s="1216"/>
      <c r="G100" s="1216"/>
      <c r="H100" s="1216"/>
    </row>
    <row r="101" spans="1:8" ht="15" customHeight="1" x14ac:dyDescent="0.25">
      <c r="A101" s="1223"/>
      <c r="B101" s="1223"/>
      <c r="C101" s="1194" t="s">
        <v>982</v>
      </c>
      <c r="D101" s="1194"/>
      <c r="E101" s="1229" t="s">
        <v>983</v>
      </c>
      <c r="F101" s="1229"/>
      <c r="G101" s="1216" t="s">
        <v>984</v>
      </c>
      <c r="H101" s="1216"/>
    </row>
    <row r="102" spans="1:8" ht="14.65" customHeight="1" x14ac:dyDescent="0.25">
      <c r="A102" s="1223"/>
      <c r="B102" s="1223"/>
      <c r="C102" s="1194"/>
      <c r="D102" s="1194"/>
      <c r="E102" s="1229"/>
      <c r="F102" s="1229"/>
      <c r="G102" s="1216"/>
      <c r="H102" s="1216"/>
    </row>
    <row r="103" spans="1:8" ht="12.75" customHeight="1" x14ac:dyDescent="0.25">
      <c r="A103" s="1223"/>
      <c r="B103" s="1223"/>
      <c r="C103" s="1194"/>
      <c r="D103" s="1194"/>
      <c r="E103" s="1224" t="s">
        <v>138</v>
      </c>
      <c r="F103" s="1224"/>
      <c r="G103" s="1216"/>
      <c r="H103" s="1216"/>
    </row>
    <row r="104" spans="1:8" ht="14.65" customHeight="1" x14ac:dyDescent="0.25">
      <c r="A104" s="718" t="s">
        <v>991</v>
      </c>
      <c r="B104" s="724"/>
      <c r="C104" s="1226"/>
      <c r="D104" s="1226"/>
      <c r="E104" s="1230"/>
      <c r="F104" s="1230"/>
      <c r="G104" s="1230"/>
      <c r="H104" s="1230"/>
    </row>
    <row r="105" spans="1:8" ht="14.65" customHeight="1" x14ac:dyDescent="0.25">
      <c r="A105" s="720" t="s">
        <v>976</v>
      </c>
      <c r="B105" s="725"/>
      <c r="C105" s="1227"/>
      <c r="D105" s="1227"/>
      <c r="E105" s="1231"/>
      <c r="F105" s="1231"/>
      <c r="G105" s="1231"/>
      <c r="H105" s="1231"/>
    </row>
    <row r="106" spans="1:8" ht="14.65" customHeight="1" x14ac:dyDescent="0.25">
      <c r="A106" s="720" t="s">
        <v>992</v>
      </c>
      <c r="B106" s="725"/>
      <c r="C106" s="1227"/>
      <c r="D106" s="1227"/>
      <c r="E106" s="1231"/>
      <c r="F106" s="1231"/>
      <c r="G106" s="1231"/>
      <c r="H106" s="1231"/>
    </row>
    <row r="107" spans="1:8" ht="25.15" customHeight="1" x14ac:dyDescent="0.25">
      <c r="A107" s="720" t="s">
        <v>993</v>
      </c>
      <c r="B107" s="725"/>
      <c r="C107" s="1227"/>
      <c r="D107" s="1227"/>
      <c r="E107" s="1231"/>
      <c r="F107" s="1231"/>
      <c r="G107" s="1231"/>
      <c r="H107" s="1231"/>
    </row>
    <row r="108" spans="1:8" ht="12.75" customHeight="1" x14ac:dyDescent="0.25">
      <c r="A108" s="1234" t="s">
        <v>994</v>
      </c>
      <c r="B108" s="1234"/>
      <c r="C108" s="1228">
        <f>SUM(C104:D107)</f>
        <v>0</v>
      </c>
      <c r="D108" s="1228"/>
      <c r="E108" s="1228">
        <f>SUM(E104:F107)</f>
        <v>0</v>
      </c>
      <c r="F108" s="1228"/>
      <c r="G108" s="1228">
        <f>SUM(G104:H107)</f>
        <v>0</v>
      </c>
      <c r="H108" s="1228"/>
    </row>
    <row r="109" spans="1:8" ht="14.65" customHeight="1" x14ac:dyDescent="0.25">
      <c r="A109" s="639"/>
      <c r="B109" s="726"/>
      <c r="C109" s="717"/>
      <c r="D109" s="639"/>
      <c r="E109" s="639"/>
      <c r="F109" s="619"/>
      <c r="G109" s="619"/>
    </row>
    <row r="110" spans="1:8" ht="12.75" customHeight="1" x14ac:dyDescent="0.25">
      <c r="A110" s="727" t="s">
        <v>940</v>
      </c>
      <c r="B110" s="1194" t="s">
        <v>124</v>
      </c>
      <c r="C110" s="1194" t="s">
        <v>125</v>
      </c>
      <c r="D110" s="1195" t="s">
        <v>126</v>
      </c>
      <c r="E110" s="1195"/>
      <c r="F110" s="1195" t="s">
        <v>127</v>
      </c>
      <c r="G110" s="1195"/>
      <c r="H110" s="1210" t="s">
        <v>941</v>
      </c>
    </row>
    <row r="111" spans="1:8" ht="14.65" customHeight="1" x14ac:dyDescent="0.25">
      <c r="A111" s="728" t="s">
        <v>995</v>
      </c>
      <c r="B111" s="1194"/>
      <c r="C111" s="1194"/>
      <c r="D111" s="625" t="s">
        <v>39</v>
      </c>
      <c r="E111" s="729" t="s">
        <v>38</v>
      </c>
      <c r="F111" s="625" t="s">
        <v>39</v>
      </c>
      <c r="G111" s="729" t="s">
        <v>38</v>
      </c>
      <c r="H111" s="1210"/>
    </row>
    <row r="112" spans="1:8" ht="21.75" customHeight="1" x14ac:dyDescent="0.25">
      <c r="A112" s="654"/>
      <c r="B112" s="1194"/>
      <c r="C112" s="1194"/>
      <c r="D112" s="656" t="s">
        <v>996</v>
      </c>
      <c r="E112" s="730" t="s">
        <v>997</v>
      </c>
      <c r="F112" s="656" t="s">
        <v>998</v>
      </c>
      <c r="G112" s="730" t="s">
        <v>999</v>
      </c>
      <c r="H112" s="1210"/>
    </row>
    <row r="113" spans="1:8" ht="14.65" customHeight="1" x14ac:dyDescent="0.3">
      <c r="A113" s="639" t="s">
        <v>256</v>
      </c>
      <c r="B113" s="636">
        <v>5476491.4500000002</v>
      </c>
      <c r="C113" s="636">
        <v>5813653.8099999996</v>
      </c>
      <c r="D113" s="633">
        <v>381264.72</v>
      </c>
      <c r="E113" s="49">
        <f t="shared" ref="E113:E119" si="7">IF($D$120="",0,IF($D$120=0,0,D113/$D$120))</f>
        <v>0.44911975866997078</v>
      </c>
      <c r="F113" s="633">
        <v>381264.72</v>
      </c>
      <c r="G113" s="49">
        <f t="shared" ref="G113:G119" si="8">IF($F$120="",0,IF($F$120=0,0,F113/$F$120))</f>
        <v>0.50142417379599646</v>
      </c>
      <c r="H113" s="731"/>
    </row>
    <row r="114" spans="1:8" ht="14.65" customHeight="1" x14ac:dyDescent="0.3">
      <c r="A114" s="639" t="s">
        <v>257</v>
      </c>
      <c r="B114" s="636">
        <v>3624673.13</v>
      </c>
      <c r="C114" s="636">
        <v>3937235.63</v>
      </c>
      <c r="D114" s="633">
        <v>366946.26</v>
      </c>
      <c r="E114" s="49">
        <f t="shared" si="7"/>
        <v>0.43225299140200635</v>
      </c>
      <c r="F114" s="681">
        <v>366946.26</v>
      </c>
      <c r="G114" s="49">
        <f t="shared" si="8"/>
        <v>0.48259310551480061</v>
      </c>
      <c r="H114" s="667"/>
    </row>
    <row r="115" spans="1:8" ht="14.65" customHeight="1" x14ac:dyDescent="0.3">
      <c r="A115" s="639" t="s">
        <v>258</v>
      </c>
      <c r="B115" s="636"/>
      <c r="C115" s="636"/>
      <c r="D115" s="633"/>
      <c r="E115" s="49">
        <f t="shared" si="7"/>
        <v>0</v>
      </c>
      <c r="F115" s="681"/>
      <c r="G115" s="49">
        <f t="shared" si="8"/>
        <v>0</v>
      </c>
      <c r="H115" s="667"/>
    </row>
    <row r="116" spans="1:8" ht="14.65" customHeight="1" x14ac:dyDescent="0.3">
      <c r="A116" s="639" t="s">
        <v>259</v>
      </c>
      <c r="B116" s="636">
        <v>442565.31</v>
      </c>
      <c r="C116" s="636">
        <v>442565.31</v>
      </c>
      <c r="D116" s="633"/>
      <c r="E116" s="49">
        <f t="shared" si="7"/>
        <v>0</v>
      </c>
      <c r="F116" s="681"/>
      <c r="G116" s="49">
        <f t="shared" si="8"/>
        <v>0</v>
      </c>
      <c r="H116" s="667"/>
    </row>
    <row r="117" spans="1:8" ht="14.65" customHeight="1" x14ac:dyDescent="0.3">
      <c r="A117" s="639" t="s">
        <v>260</v>
      </c>
      <c r="B117" s="636">
        <v>310622.2</v>
      </c>
      <c r="C117" s="636">
        <v>395570.32</v>
      </c>
      <c r="D117" s="633">
        <v>12152.68</v>
      </c>
      <c r="E117" s="49">
        <f t="shared" si="7"/>
        <v>1.4315535696020815E-2</v>
      </c>
      <c r="F117" s="681">
        <v>12152.68</v>
      </c>
      <c r="G117" s="49">
        <f t="shared" si="8"/>
        <v>1.5982720689202846E-2</v>
      </c>
      <c r="H117" s="667"/>
    </row>
    <row r="118" spans="1:8" ht="14.65" customHeight="1" x14ac:dyDescent="0.3">
      <c r="A118" s="639" t="s">
        <v>261</v>
      </c>
      <c r="B118" s="636"/>
      <c r="C118" s="636"/>
      <c r="D118" s="633"/>
      <c r="E118" s="49">
        <f t="shared" si="7"/>
        <v>0</v>
      </c>
      <c r="F118" s="681"/>
      <c r="G118" s="49">
        <f t="shared" si="8"/>
        <v>0</v>
      </c>
      <c r="H118" s="667"/>
    </row>
    <row r="119" spans="1:8" ht="14.65" customHeight="1" x14ac:dyDescent="0.3">
      <c r="A119" s="717" t="s">
        <v>1000</v>
      </c>
      <c r="B119" s="732">
        <v>1888999.39</v>
      </c>
      <c r="C119" s="732">
        <v>1154326.4099999999</v>
      </c>
      <c r="D119" s="633">
        <v>88551.83</v>
      </c>
      <c r="E119" s="49">
        <f t="shared" si="7"/>
        <v>0.10431171423200206</v>
      </c>
      <c r="F119" s="681"/>
      <c r="G119" s="49">
        <f t="shared" si="8"/>
        <v>0</v>
      </c>
      <c r="H119" s="668"/>
    </row>
    <row r="120" spans="1:8" ht="14.65" customHeight="1" x14ac:dyDescent="0.25">
      <c r="A120" s="648" t="s">
        <v>1001</v>
      </c>
      <c r="B120" s="649">
        <f>SUM(B113:B119)</f>
        <v>11743351.48</v>
      </c>
      <c r="C120" s="649">
        <f>SUM(C113:C119)</f>
        <v>11743351.48</v>
      </c>
      <c r="D120" s="649">
        <f>SUM(D113:D119)</f>
        <v>848915.49</v>
      </c>
      <c r="E120" s="733"/>
      <c r="F120" s="649">
        <f>SUM(F113:F119)</f>
        <v>760363.66</v>
      </c>
      <c r="G120" s="733"/>
      <c r="H120" s="734">
        <f>SUM(H113:H119)</f>
        <v>0</v>
      </c>
    </row>
    <row r="121" spans="1:8" ht="14.65" customHeight="1" x14ac:dyDescent="0.25">
      <c r="A121" s="1232" t="s">
        <v>659</v>
      </c>
      <c r="B121" s="1232"/>
      <c r="C121" s="1232"/>
      <c r="D121" s="1232"/>
      <c r="E121" s="1232"/>
      <c r="F121" s="1232"/>
      <c r="G121" s="1232"/>
      <c r="H121" s="1232"/>
    </row>
    <row r="122" spans="1:8" ht="14.65" customHeight="1" x14ac:dyDescent="0.25">
      <c r="A122" s="639" t="s">
        <v>1002</v>
      </c>
      <c r="B122" s="639"/>
      <c r="C122" s="639"/>
      <c r="D122" s="639"/>
      <c r="E122" s="639"/>
      <c r="F122" s="650"/>
      <c r="G122" s="650"/>
    </row>
    <row r="123" spans="1:8" ht="14.65" customHeight="1" x14ac:dyDescent="0.25">
      <c r="A123" s="735" t="s">
        <v>1003</v>
      </c>
      <c r="B123" s="639"/>
      <c r="C123" s="639"/>
      <c r="D123" s="639"/>
      <c r="E123" s="639"/>
      <c r="F123" s="650"/>
      <c r="G123" s="650"/>
    </row>
    <row r="124" spans="1:8" ht="14.65" customHeight="1" x14ac:dyDescent="0.25">
      <c r="A124" s="735" t="s">
        <v>1004</v>
      </c>
      <c r="B124" s="639"/>
      <c r="C124" s="639"/>
      <c r="D124" s="639"/>
      <c r="E124" s="639"/>
      <c r="F124" s="650"/>
      <c r="G124" s="650"/>
    </row>
    <row r="125" spans="1:8" ht="14.65" customHeight="1" x14ac:dyDescent="0.25">
      <c r="A125" s="736" t="s">
        <v>1005</v>
      </c>
      <c r="B125" s="620"/>
      <c r="C125" s="620"/>
      <c r="D125" s="639"/>
      <c r="E125" s="639"/>
      <c r="F125" s="650"/>
      <c r="G125" s="650"/>
    </row>
    <row r="126" spans="1:8" ht="14.65" customHeight="1" x14ac:dyDescent="0.25">
      <c r="A126" s="736" t="s">
        <v>1006</v>
      </c>
      <c r="B126" s="619"/>
      <c r="C126" s="619"/>
      <c r="D126" s="619"/>
      <c r="E126" s="619"/>
      <c r="F126" s="619"/>
      <c r="G126" s="619"/>
    </row>
    <row r="127" spans="1:8" ht="14.65" customHeight="1" x14ac:dyDescent="0.25">
      <c r="A127" s="735" t="s">
        <v>1007</v>
      </c>
      <c r="B127" s="619"/>
      <c r="C127" s="619"/>
      <c r="D127" s="619"/>
      <c r="E127" s="619"/>
      <c r="F127" s="619"/>
      <c r="G127" s="619"/>
    </row>
    <row r="128" spans="1:8" ht="12.75" customHeight="1" x14ac:dyDescent="0.25">
      <c r="A128" s="1233" t="s">
        <v>1008</v>
      </c>
      <c r="B128" s="1233"/>
      <c r="C128" s="1233"/>
    </row>
  </sheetData>
  <sheetProtection password="F3F6" sheet="1"/>
  <mergeCells count="162">
    <mergeCell ref="A121:H121"/>
    <mergeCell ref="A128:C128"/>
    <mergeCell ref="A108:B108"/>
    <mergeCell ref="C108:D108"/>
    <mergeCell ref="E108:F108"/>
    <mergeCell ref="G108:H108"/>
    <mergeCell ref="B110:B112"/>
    <mergeCell ref="C110:C112"/>
    <mergeCell ref="D110:E110"/>
    <mergeCell ref="F110:G110"/>
    <mergeCell ref="H110:H112"/>
    <mergeCell ref="C106:D106"/>
    <mergeCell ref="E106:F106"/>
    <mergeCell ref="G106:H106"/>
    <mergeCell ref="C107:D107"/>
    <mergeCell ref="E107:F107"/>
    <mergeCell ref="G107:H107"/>
    <mergeCell ref="C104:D104"/>
    <mergeCell ref="E104:F104"/>
    <mergeCell ref="G104:H104"/>
    <mergeCell ref="C105:D105"/>
    <mergeCell ref="E105:F105"/>
    <mergeCell ref="G105:H105"/>
    <mergeCell ref="C97:D97"/>
    <mergeCell ref="E97:F97"/>
    <mergeCell ref="G97:H97"/>
    <mergeCell ref="A99:B103"/>
    <mergeCell ref="C99:H100"/>
    <mergeCell ref="C101:D103"/>
    <mergeCell ref="E101:F102"/>
    <mergeCell ref="G101:H103"/>
    <mergeCell ref="E103:F103"/>
    <mergeCell ref="C95:D95"/>
    <mergeCell ref="E95:F95"/>
    <mergeCell ref="G95:H95"/>
    <mergeCell ref="C96:D96"/>
    <mergeCell ref="E96:F96"/>
    <mergeCell ref="G96:H96"/>
    <mergeCell ref="C93:D93"/>
    <mergeCell ref="E93:F93"/>
    <mergeCell ref="G93:H93"/>
    <mergeCell ref="C94:D94"/>
    <mergeCell ref="E94:F94"/>
    <mergeCell ref="G94:H94"/>
    <mergeCell ref="G85:H85"/>
    <mergeCell ref="A86:B86"/>
    <mergeCell ref="G86:H86"/>
    <mergeCell ref="A88:B92"/>
    <mergeCell ref="C88:H89"/>
    <mergeCell ref="C90:D92"/>
    <mergeCell ref="E90:F91"/>
    <mergeCell ref="G90:H92"/>
    <mergeCell ref="E92:F92"/>
    <mergeCell ref="G80:H81"/>
    <mergeCell ref="A82:B82"/>
    <mergeCell ref="G82:H82"/>
    <mergeCell ref="A83:B83"/>
    <mergeCell ref="G83:H83"/>
    <mergeCell ref="G84:H84"/>
    <mergeCell ref="A73:H73"/>
    <mergeCell ref="A76:D76"/>
    <mergeCell ref="E76:H76"/>
    <mergeCell ref="A78:D78"/>
    <mergeCell ref="E78:H78"/>
    <mergeCell ref="A80:B81"/>
    <mergeCell ref="C80:C81"/>
    <mergeCell ref="D80:D81"/>
    <mergeCell ref="E80:E81"/>
    <mergeCell ref="F80:F81"/>
    <mergeCell ref="A58:H58"/>
    <mergeCell ref="A59:A61"/>
    <mergeCell ref="B59:B61"/>
    <mergeCell ref="C59:C61"/>
    <mergeCell ref="D59:E59"/>
    <mergeCell ref="F59:G59"/>
    <mergeCell ref="H59:H61"/>
    <mergeCell ref="A46:A47"/>
    <mergeCell ref="B46:B48"/>
    <mergeCell ref="C46:C47"/>
    <mergeCell ref="D46:E46"/>
    <mergeCell ref="F46:G46"/>
    <mergeCell ref="H46:H48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C10:C11"/>
    <mergeCell ref="D10:G10"/>
    <mergeCell ref="D11:E11"/>
    <mergeCell ref="F11:G11"/>
    <mergeCell ref="D12:E12"/>
    <mergeCell ref="F12:G12"/>
    <mergeCell ref="A3:G3"/>
    <mergeCell ref="A4:G4"/>
    <mergeCell ref="A5:G5"/>
    <mergeCell ref="A6:G6"/>
    <mergeCell ref="II6:IN12"/>
    <mergeCell ref="IP6:IV6"/>
    <mergeCell ref="A7:G7"/>
    <mergeCell ref="A8:G8"/>
    <mergeCell ref="A9:F9"/>
    <mergeCell ref="B10:B12"/>
  </mergeCells>
  <conditionalFormatting sqref="A8:C8">
    <cfRule type="expression" dxfId="13" priority="1" stopIfTrue="1">
      <formula>XFB13&lt;&gt;1</formula>
    </cfRule>
  </conditionalFormatting>
  <conditionalFormatting sqref="D8:G8">
    <cfRule type="expression" dxfId="12" priority="2" stopIfTrue="1">
      <formula>A13&lt;&gt;1</formula>
    </cfRule>
  </conditionalFormatting>
  <conditionalFormatting sqref="A58">
    <cfRule type="expression" dxfId="11" priority="3" stopIfTrue="1">
      <formula>XFD57=0</formula>
    </cfRule>
  </conditionalFormatting>
  <conditionalFormatting sqref="B58:H58">
    <cfRule type="expression" dxfId="10" priority="4" stopIfTrue="1">
      <formula>A57=0</formula>
    </cfRule>
  </conditionalFormatting>
  <conditionalFormatting sqref="A73">
    <cfRule type="expression" dxfId="9" priority="5" stopIfTrue="1">
      <formula>XFD72=0</formula>
    </cfRule>
  </conditionalFormatting>
  <conditionalFormatting sqref="B73:H73">
    <cfRule type="expression" dxfId="8" priority="6" stopIfTrue="1">
      <formula>A72=0</formula>
    </cfRule>
  </conditionalFormatting>
  <conditionalFormatting sqref="E76">
    <cfRule type="cellIs" dxfId="7" priority="7" stopIfTrue="1" operator="lessThan">
      <formula>0.15</formula>
    </cfRule>
    <cfRule type="expression" dxfId="6" priority="8" stopIfTrue="1">
      <formula>XFD76&lt;&gt;3</formula>
    </cfRule>
  </conditionalFormatting>
  <conditionalFormatting sqref="F76:H76">
    <cfRule type="cellIs" dxfId="5" priority="9" stopIfTrue="1" operator="lessThan">
      <formula>0.15</formula>
    </cfRule>
    <cfRule type="expression" dxfId="4" priority="10" stopIfTrue="1">
      <formula>A76&lt;&gt;3</formula>
    </cfRule>
  </conditionalFormatting>
  <dataValidations count="1">
    <dataValidation type="list" errorStyle="warning" operator="equal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59027777777777779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45" max="16383" man="1"/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zoomScale="140" zoomScaleNormal="140" workbookViewId="0">
      <selection activeCell="D37" sqref="D37"/>
    </sheetView>
  </sheetViews>
  <sheetFormatPr defaultColWidth="8.81640625" defaultRowHeight="14.65" customHeight="1" x14ac:dyDescent="0.25"/>
  <cols>
    <col min="1" max="1" width="75.453125" style="737" customWidth="1"/>
    <col min="2" max="2" width="14.453125" style="737" customWidth="1"/>
    <col min="3" max="3" width="8" style="737" customWidth="1"/>
    <col min="4" max="4" width="14.54296875" style="737" customWidth="1"/>
    <col min="5" max="5" width="12.453125" style="737" customWidth="1"/>
    <col min="6" max="6" width="14.54296875" style="737" customWidth="1"/>
    <col min="7" max="7" width="12.453125" style="737" customWidth="1"/>
    <col min="8" max="8" width="14.54296875" style="737" customWidth="1"/>
    <col min="9" max="16384" width="8.81640625" style="737"/>
  </cols>
  <sheetData>
    <row r="1" spans="1:8" ht="17.149999999999999" customHeight="1" x14ac:dyDescent="0.3">
      <c r="A1" s="738" t="s">
        <v>1009</v>
      </c>
      <c r="B1" s="739"/>
      <c r="C1" s="739"/>
      <c r="D1" s="739"/>
      <c r="E1" s="739"/>
      <c r="F1" s="740"/>
      <c r="G1" s="740"/>
    </row>
    <row r="2" spans="1:8" ht="14.65" customHeight="1" x14ac:dyDescent="0.25">
      <c r="A2" s="741"/>
      <c r="B2" s="741"/>
      <c r="C2" s="741"/>
      <c r="D2" s="741"/>
      <c r="E2" s="741"/>
      <c r="F2" s="740"/>
      <c r="G2" s="740"/>
    </row>
    <row r="3" spans="1:8" ht="14.65" customHeight="1" x14ac:dyDescent="0.25">
      <c r="A3" s="1235" t="str">
        <f>+'Informações Iniciais'!A1:B1</f>
        <v>ESTADO DO MARANHÃO - MUNICIPIO DE DAVINOPOLIS</v>
      </c>
      <c r="B3" s="1235"/>
      <c r="C3" s="1235"/>
      <c r="D3" s="1235"/>
      <c r="E3" s="1235"/>
      <c r="F3" s="1235"/>
      <c r="G3" s="1235"/>
    </row>
    <row r="4" spans="1:8" ht="14.65" customHeight="1" x14ac:dyDescent="0.25">
      <c r="A4" s="1235" t="s">
        <v>1</v>
      </c>
      <c r="B4" s="1235"/>
      <c r="C4" s="1235"/>
      <c r="D4" s="1235"/>
      <c r="E4" s="1235"/>
      <c r="F4" s="1235"/>
      <c r="G4" s="1235"/>
    </row>
    <row r="5" spans="1:8" ht="14.65" customHeight="1" x14ac:dyDescent="0.25">
      <c r="A5" s="1236" t="s">
        <v>906</v>
      </c>
      <c r="B5" s="1236"/>
      <c r="C5" s="1236"/>
      <c r="D5" s="1236"/>
      <c r="E5" s="1236"/>
      <c r="F5" s="1236"/>
      <c r="G5" s="1236"/>
    </row>
    <row r="6" spans="1:8" ht="14.65" customHeight="1" x14ac:dyDescent="0.25">
      <c r="A6" s="1235" t="s">
        <v>29</v>
      </c>
      <c r="B6" s="1235"/>
      <c r="C6" s="1235"/>
      <c r="D6" s="1235"/>
      <c r="E6" s="1235"/>
      <c r="F6" s="1235"/>
      <c r="G6" s="1235"/>
    </row>
    <row r="7" spans="1:8" ht="14.65" customHeight="1" x14ac:dyDescent="0.25">
      <c r="A7" s="1235" t="str">
        <f>+'Informações Iniciais'!A5:B5</f>
        <v>1º Bimestre de 2018</v>
      </c>
      <c r="B7" s="1235"/>
      <c r="C7" s="1235"/>
      <c r="D7" s="1235"/>
      <c r="E7" s="1235"/>
      <c r="F7" s="1235"/>
      <c r="G7" s="1235"/>
    </row>
    <row r="8" spans="1:8" ht="14.65" customHeight="1" x14ac:dyDescent="0.25">
      <c r="A8" s="741"/>
      <c r="B8" s="741"/>
      <c r="C8" s="741"/>
      <c r="D8" s="741"/>
      <c r="E8" s="741"/>
      <c r="F8" s="740"/>
      <c r="G8" s="740"/>
    </row>
    <row r="9" spans="1:8" ht="14.65" customHeight="1" x14ac:dyDescent="0.25">
      <c r="A9" s="742" t="s">
        <v>1010</v>
      </c>
      <c r="B9" s="739"/>
      <c r="C9" s="739"/>
      <c r="D9" s="739"/>
      <c r="E9" s="740"/>
      <c r="F9" s="740"/>
      <c r="G9" s="743"/>
      <c r="H9" s="744" t="s">
        <v>31</v>
      </c>
    </row>
    <row r="10" spans="1:8" ht="12.75" customHeight="1" x14ac:dyDescent="0.25">
      <c r="A10" s="745" t="s">
        <v>1011</v>
      </c>
      <c r="B10" s="1237" t="s">
        <v>1012</v>
      </c>
      <c r="C10" s="1237"/>
      <c r="D10" s="1238" t="s">
        <v>126</v>
      </c>
      <c r="E10" s="1238"/>
      <c r="F10" s="1238" t="s">
        <v>127</v>
      </c>
      <c r="G10" s="1238"/>
      <c r="H10" s="1210" t="s">
        <v>1013</v>
      </c>
    </row>
    <row r="11" spans="1:8" ht="21.75" customHeight="1" x14ac:dyDescent="0.25">
      <c r="A11" s="746" t="s">
        <v>819</v>
      </c>
      <c r="B11" s="1237"/>
      <c r="C11" s="1237"/>
      <c r="D11" s="747" t="s">
        <v>39</v>
      </c>
      <c r="E11" s="748" t="s">
        <v>38</v>
      </c>
      <c r="F11" s="747" t="s">
        <v>39</v>
      </c>
      <c r="G11" s="748" t="s">
        <v>38</v>
      </c>
      <c r="H11" s="1210"/>
    </row>
    <row r="12" spans="1:8" ht="14.65" customHeight="1" x14ac:dyDescent="0.25">
      <c r="A12" s="749" t="s">
        <v>942</v>
      </c>
      <c r="B12" s="1237"/>
      <c r="C12" s="1237"/>
      <c r="D12" s="750" t="s">
        <v>41</v>
      </c>
      <c r="E12" s="751" t="s">
        <v>909</v>
      </c>
      <c r="F12" s="750" t="s">
        <v>43</v>
      </c>
      <c r="G12" s="751" t="s">
        <v>1014</v>
      </c>
      <c r="H12" s="1210"/>
    </row>
    <row r="13" spans="1:8" ht="14.65" customHeight="1" x14ac:dyDescent="0.25">
      <c r="A13" s="752" t="s">
        <v>945</v>
      </c>
      <c r="B13" s="1200">
        <f>SUM(B14:C16)</f>
        <v>0</v>
      </c>
      <c r="C13" s="1200"/>
      <c r="D13" s="635">
        <f>SUM(D14:D16)</f>
        <v>0</v>
      </c>
      <c r="E13" s="635">
        <f t="shared" ref="E13:E21" si="0">IF($B13="",0,IF($B13=0,0,D13/$B13))</f>
        <v>0</v>
      </c>
      <c r="F13" s="635">
        <f>SUM(F14:F16)</f>
        <v>0</v>
      </c>
      <c r="G13" s="635">
        <f t="shared" ref="G13:G21" si="1">IF($B13="",0,IF($B13=0,0,F13/$B13))</f>
        <v>0</v>
      </c>
      <c r="H13" s="753">
        <f>SUM(H14:H16)</f>
        <v>0</v>
      </c>
    </row>
    <row r="14" spans="1:8" ht="14.65" customHeight="1" x14ac:dyDescent="0.25">
      <c r="A14" s="754" t="s">
        <v>575</v>
      </c>
      <c r="B14" s="1202"/>
      <c r="C14" s="1202"/>
      <c r="D14" s="633"/>
      <c r="E14" s="635">
        <f t="shared" si="0"/>
        <v>0</v>
      </c>
      <c r="F14" s="633"/>
      <c r="G14" s="635">
        <f t="shared" si="1"/>
        <v>0</v>
      </c>
      <c r="H14" s="665"/>
    </row>
    <row r="15" spans="1:8" ht="14.65" customHeight="1" x14ac:dyDescent="0.25">
      <c r="A15" s="754" t="s">
        <v>946</v>
      </c>
      <c r="B15" s="1202"/>
      <c r="C15" s="1202"/>
      <c r="D15" s="633"/>
      <c r="E15" s="635">
        <f t="shared" si="0"/>
        <v>0</v>
      </c>
      <c r="F15" s="633"/>
      <c r="G15" s="635">
        <f t="shared" si="1"/>
        <v>0</v>
      </c>
      <c r="H15" s="665"/>
    </row>
    <row r="16" spans="1:8" ht="14.65" customHeight="1" x14ac:dyDescent="0.25">
      <c r="A16" s="754" t="s">
        <v>577</v>
      </c>
      <c r="B16" s="1202"/>
      <c r="C16" s="1202"/>
      <c r="D16" s="633"/>
      <c r="E16" s="635">
        <f t="shared" si="0"/>
        <v>0</v>
      </c>
      <c r="F16" s="633"/>
      <c r="G16" s="635">
        <f t="shared" si="1"/>
        <v>0</v>
      </c>
      <c r="H16" s="665"/>
    </row>
    <row r="17" spans="1:10" ht="14.65" customHeight="1" x14ac:dyDescent="0.25">
      <c r="A17" s="754" t="s">
        <v>852</v>
      </c>
      <c r="B17" s="1203">
        <f>SUM(B18:C20)</f>
        <v>0</v>
      </c>
      <c r="C17" s="1203"/>
      <c r="D17" s="635">
        <f>SUM(D18:D20)</f>
        <v>0</v>
      </c>
      <c r="E17" s="635">
        <f t="shared" si="0"/>
        <v>0</v>
      </c>
      <c r="F17" s="635">
        <f>SUM(F18:F20)</f>
        <v>0</v>
      </c>
      <c r="G17" s="635">
        <f t="shared" si="1"/>
        <v>0</v>
      </c>
      <c r="H17" s="755">
        <f>SUM(H18:H20)</f>
        <v>0</v>
      </c>
    </row>
    <row r="18" spans="1:10" ht="14.65" customHeight="1" x14ac:dyDescent="0.25">
      <c r="A18" s="741" t="s">
        <v>947</v>
      </c>
      <c r="B18" s="1202"/>
      <c r="C18" s="1202"/>
      <c r="D18" s="633"/>
      <c r="E18" s="635">
        <f t="shared" si="0"/>
        <v>0</v>
      </c>
      <c r="F18" s="633"/>
      <c r="G18" s="635">
        <f t="shared" si="1"/>
        <v>0</v>
      </c>
      <c r="H18" s="526"/>
    </row>
    <row r="19" spans="1:10" ht="14.65" customHeight="1" x14ac:dyDescent="0.25">
      <c r="A19" s="741" t="s">
        <v>581</v>
      </c>
      <c r="B19" s="1202"/>
      <c r="C19" s="1202"/>
      <c r="D19" s="633"/>
      <c r="E19" s="635">
        <f t="shared" si="0"/>
        <v>0</v>
      </c>
      <c r="F19" s="633"/>
      <c r="G19" s="635">
        <f t="shared" si="1"/>
        <v>0</v>
      </c>
      <c r="H19" s="526"/>
    </row>
    <row r="20" spans="1:10" ht="14.65" customHeight="1" x14ac:dyDescent="0.25">
      <c r="A20" s="741" t="s">
        <v>948</v>
      </c>
      <c r="B20" s="1244"/>
      <c r="C20" s="1244"/>
      <c r="D20" s="633"/>
      <c r="E20" s="635">
        <f t="shared" si="0"/>
        <v>0</v>
      </c>
      <c r="F20" s="633"/>
      <c r="G20" s="635">
        <f t="shared" si="1"/>
        <v>0</v>
      </c>
      <c r="H20" s="528"/>
    </row>
    <row r="21" spans="1:10" ht="14.65" customHeight="1" x14ac:dyDescent="0.25">
      <c r="A21" s="756" t="s">
        <v>1015</v>
      </c>
      <c r="B21" s="1245">
        <f>B13+B17</f>
        <v>0</v>
      </c>
      <c r="C21" s="1245"/>
      <c r="D21" s="757">
        <f>D13+D17</f>
        <v>0</v>
      </c>
      <c r="E21" s="758">
        <f t="shared" si="0"/>
        <v>0</v>
      </c>
      <c r="F21" s="757">
        <f>F13+F17</f>
        <v>0</v>
      </c>
      <c r="G21" s="758">
        <f t="shared" si="1"/>
        <v>0</v>
      </c>
      <c r="H21" s="759">
        <f>H13+H17</f>
        <v>0</v>
      </c>
      <c r="I21" s="737">
        <f>IF(A7=J21,IF(D21-(F21+H21)&lt;&gt;0,1,0),0)</f>
        <v>0</v>
      </c>
      <c r="J21" s="737" t="s">
        <v>1016</v>
      </c>
    </row>
    <row r="22" spans="1:10" ht="15.75" customHeight="1" x14ac:dyDescent="0.3">
      <c r="A22" s="1243" t="str">
        <f>IF(I21=1,"O total das DESPESAS EMPENHADAS deve coreesponder ao somatório das DESPESAS LIQUIDADAS + Inscritas em Restos a Pagar não Processados","")</f>
        <v/>
      </c>
      <c r="B22" s="1243"/>
      <c r="C22" s="1243"/>
      <c r="D22" s="1243"/>
      <c r="E22" s="1243"/>
      <c r="F22" s="1243"/>
      <c r="G22" s="1243"/>
      <c r="H22" s="1243"/>
    </row>
    <row r="23" spans="1:10" ht="12.75" customHeight="1" x14ac:dyDescent="0.25">
      <c r="A23" s="1239" t="s">
        <v>951</v>
      </c>
      <c r="B23" s="1239"/>
      <c r="C23" s="1239"/>
      <c r="D23" s="1238" t="s">
        <v>126</v>
      </c>
      <c r="E23" s="1238"/>
      <c r="F23" s="1238" t="s">
        <v>127</v>
      </c>
      <c r="G23" s="1238"/>
      <c r="H23" s="1240" t="s">
        <v>1013</v>
      </c>
    </row>
    <row r="24" spans="1:10" ht="21.75" customHeight="1" x14ac:dyDescent="0.25">
      <c r="A24" s="1239"/>
      <c r="B24" s="1239"/>
      <c r="C24" s="1239"/>
      <c r="D24" s="760" t="s">
        <v>39</v>
      </c>
      <c r="E24" s="761" t="s">
        <v>38</v>
      </c>
      <c r="F24" s="760" t="s">
        <v>39</v>
      </c>
      <c r="G24" s="761" t="s">
        <v>38</v>
      </c>
      <c r="H24" s="1240"/>
    </row>
    <row r="25" spans="1:10" ht="14.65" customHeight="1" x14ac:dyDescent="0.25">
      <c r="A25" s="1239"/>
      <c r="B25" s="1239"/>
      <c r="C25" s="1239"/>
      <c r="D25" s="750" t="s">
        <v>131</v>
      </c>
      <c r="E25" s="751" t="s">
        <v>1017</v>
      </c>
      <c r="F25" s="750" t="s">
        <v>133</v>
      </c>
      <c r="G25" s="751" t="s">
        <v>1018</v>
      </c>
      <c r="H25" s="1240"/>
    </row>
    <row r="26" spans="1:10" ht="14.65" customHeight="1" x14ac:dyDescent="0.25">
      <c r="A26" s="762" t="s">
        <v>955</v>
      </c>
      <c r="B26" s="763"/>
      <c r="C26" s="764"/>
      <c r="D26" s="633"/>
      <c r="E26" s="666"/>
      <c r="F26" s="681"/>
      <c r="G26" s="665"/>
      <c r="H26" s="765"/>
    </row>
    <row r="27" spans="1:10" ht="14.65" customHeight="1" x14ac:dyDescent="0.25">
      <c r="A27" s="762" t="s">
        <v>956</v>
      </c>
      <c r="B27" s="762"/>
      <c r="C27" s="764"/>
      <c r="D27" s="635">
        <f>SUM(D28:D30)</f>
        <v>0</v>
      </c>
      <c r="E27" s="635">
        <f>SUM(E28:E30)</f>
        <v>0</v>
      </c>
      <c r="F27" s="635">
        <f>SUM(F28:F30)</f>
        <v>0</v>
      </c>
      <c r="G27" s="635">
        <f>SUM(G28:G30)</f>
        <v>0</v>
      </c>
      <c r="H27" s="755">
        <f>SUM(H28:H30)</f>
        <v>0</v>
      </c>
    </row>
    <row r="28" spans="1:10" ht="14.65" customHeight="1" x14ac:dyDescent="0.25">
      <c r="A28" s="742" t="s">
        <v>957</v>
      </c>
      <c r="B28" s="754"/>
      <c r="C28" s="754"/>
      <c r="D28" s="633"/>
      <c r="E28" s="633"/>
      <c r="F28" s="633"/>
      <c r="G28" s="633"/>
      <c r="H28" s="665"/>
    </row>
    <row r="29" spans="1:10" ht="14.65" customHeight="1" x14ac:dyDescent="0.25">
      <c r="A29" s="742" t="s">
        <v>958</v>
      </c>
      <c r="B29" s="754"/>
      <c r="C29" s="754"/>
      <c r="D29" s="633"/>
      <c r="E29" s="633"/>
      <c r="F29" s="633"/>
      <c r="G29" s="633"/>
      <c r="H29" s="665"/>
    </row>
    <row r="30" spans="1:10" ht="14.65" customHeight="1" x14ac:dyDescent="0.25">
      <c r="A30" s="766" t="s">
        <v>959</v>
      </c>
      <c r="B30" s="754"/>
      <c r="C30" s="754"/>
      <c r="D30" s="632"/>
      <c r="E30" s="632"/>
      <c r="F30" s="632"/>
      <c r="G30" s="632"/>
      <c r="H30" s="632"/>
    </row>
    <row r="31" spans="1:10" ht="14.65" customHeight="1" x14ac:dyDescent="0.25">
      <c r="A31" s="762" t="s">
        <v>960</v>
      </c>
      <c r="B31" s="754"/>
      <c r="C31" s="754"/>
      <c r="D31" s="632"/>
      <c r="E31" s="632"/>
      <c r="F31" s="632"/>
      <c r="G31" s="632"/>
      <c r="H31" s="632"/>
    </row>
    <row r="32" spans="1:10" ht="13.9" customHeight="1" x14ac:dyDescent="0.25">
      <c r="A32" s="1241" t="s">
        <v>1019</v>
      </c>
      <c r="B32" s="1241"/>
      <c r="C32" s="1241"/>
      <c r="D32" s="632"/>
      <c r="E32" s="632"/>
      <c r="F32" s="632"/>
      <c r="G32" s="632"/>
      <c r="H32" s="632"/>
    </row>
    <row r="33" spans="1:9" ht="12.75" customHeight="1" x14ac:dyDescent="0.25">
      <c r="A33" s="1241" t="s">
        <v>1020</v>
      </c>
      <c r="B33" s="1241"/>
      <c r="C33" s="1241"/>
      <c r="D33" s="632"/>
      <c r="E33" s="632"/>
      <c r="F33" s="632"/>
      <c r="G33" s="632"/>
      <c r="H33" s="632"/>
    </row>
    <row r="34" spans="1:9" ht="24" customHeight="1" x14ac:dyDescent="0.25">
      <c r="A34" s="1242" t="s">
        <v>1021</v>
      </c>
      <c r="B34" s="1242"/>
      <c r="C34" s="1242"/>
      <c r="D34" s="632"/>
      <c r="E34" s="632"/>
      <c r="F34" s="632"/>
      <c r="G34" s="632"/>
      <c r="H34" s="632"/>
    </row>
    <row r="35" spans="1:9" ht="16.5" customHeight="1" x14ac:dyDescent="0.25">
      <c r="A35" s="767" t="s">
        <v>1022</v>
      </c>
      <c r="B35" s="768"/>
      <c r="C35" s="769"/>
      <c r="D35" s="671">
        <f>D26+D27+D31+D32+D33+D34</f>
        <v>0</v>
      </c>
      <c r="E35" s="671">
        <f>E26+E27+E31+E32+E33+E34</f>
        <v>0</v>
      </c>
      <c r="F35" s="671">
        <f>F26+F27+F31+F32+F33+F34</f>
        <v>0</v>
      </c>
      <c r="G35" s="671">
        <f>G26+G27+G31+G32+G33+G34</f>
        <v>0</v>
      </c>
      <c r="H35" s="671">
        <f>H26+H27+H31+H32+H33+H34</f>
        <v>0</v>
      </c>
      <c r="I35" s="737">
        <f>IF(A7=J21,IF(D35-(F35+H35)&lt;&gt;0,1,0),0)</f>
        <v>0</v>
      </c>
    </row>
    <row r="36" spans="1:9" ht="17.149999999999999" customHeight="1" x14ac:dyDescent="0.3">
      <c r="A36" s="1243" t="str">
        <f>IF(I35=1,"O total das DESPESAS EMPENHADAS deve coreesponder ao somatório das DESPESAS LIQUIDADAS + Inscritas em Restos a Pagar não Processados","")</f>
        <v/>
      </c>
      <c r="B36" s="1243"/>
      <c r="C36" s="1243"/>
      <c r="D36" s="1243"/>
      <c r="E36" s="1243"/>
      <c r="F36" s="1243"/>
      <c r="G36" s="1243"/>
      <c r="H36" s="1243"/>
    </row>
    <row r="37" spans="1:9" ht="22.5" customHeight="1" x14ac:dyDescent="0.25">
      <c r="A37" s="770" t="s">
        <v>1023</v>
      </c>
      <c r="B37" s="771"/>
      <c r="C37" s="771"/>
      <c r="D37" s="772">
        <f>D21-D35</f>
        <v>0</v>
      </c>
      <c r="E37" s="772">
        <f>E21-E35</f>
        <v>0</v>
      </c>
      <c r="F37" s="772">
        <f>F21-F35</f>
        <v>0</v>
      </c>
      <c r="G37" s="773">
        <f>G21-G35</f>
        <v>0</v>
      </c>
      <c r="H37" s="773">
        <f>H21-H35</f>
        <v>0</v>
      </c>
    </row>
    <row r="38" spans="1:9" ht="15" customHeight="1" x14ac:dyDescent="0.25">
      <c r="A38" s="1133" t="s">
        <v>841</v>
      </c>
      <c r="B38" s="1133"/>
      <c r="C38" s="1133"/>
      <c r="D38" s="754"/>
      <c r="E38" s="754"/>
      <c r="F38" s="740"/>
      <c r="G38" s="740"/>
    </row>
  </sheetData>
  <sheetProtection password="F3F6" sheet="1"/>
  <mergeCells count="28">
    <mergeCell ref="A32:C32"/>
    <mergeCell ref="A33:C33"/>
    <mergeCell ref="A34:C34"/>
    <mergeCell ref="A36:H36"/>
    <mergeCell ref="A38:C38"/>
    <mergeCell ref="B18:C18"/>
    <mergeCell ref="B19:C19"/>
    <mergeCell ref="B20:C20"/>
    <mergeCell ref="B21:C21"/>
    <mergeCell ref="A22:H22"/>
    <mergeCell ref="A23:C25"/>
    <mergeCell ref="D23:E23"/>
    <mergeCell ref="F23:G23"/>
    <mergeCell ref="H23:H25"/>
    <mergeCell ref="H10:H12"/>
    <mergeCell ref="B13:C13"/>
    <mergeCell ref="B14:C14"/>
    <mergeCell ref="B15:C15"/>
    <mergeCell ref="B16:C16"/>
    <mergeCell ref="B17:C17"/>
    <mergeCell ref="A3:G3"/>
    <mergeCell ref="A4:G4"/>
    <mergeCell ref="A5:G5"/>
    <mergeCell ref="A6:G6"/>
    <mergeCell ref="A7:G7"/>
    <mergeCell ref="B10:C12"/>
    <mergeCell ref="D10:E10"/>
    <mergeCell ref="F10:G10"/>
  </mergeCells>
  <conditionalFormatting sqref="A22:H22">
    <cfRule type="expression" dxfId="3" priority="1" stopIfTrue="1">
      <formula>$I$21=1</formula>
    </cfRule>
  </conditionalFormatting>
  <conditionalFormatting sqref="A36:H36">
    <cfRule type="expression" dxfId="2" priority="2" stopIfTrue="1">
      <formula>I35=1</formula>
    </cfRule>
    <cfRule type="expression" dxfId="1" priority="3" stopIfTrue="1">
      <formula>$I$21=1</formula>
    </cfRule>
  </conditionalFormatting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zoomScale="140" zoomScaleNormal="140" workbookViewId="0">
      <selection activeCell="K49" sqref="K49"/>
    </sheetView>
  </sheetViews>
  <sheetFormatPr defaultColWidth="8.81640625" defaultRowHeight="11.25" customHeight="1" x14ac:dyDescent="0.2"/>
  <cols>
    <col min="1" max="1" width="50.54296875" style="774" customWidth="1"/>
    <col min="2" max="2" width="9" style="774" customWidth="1"/>
    <col min="3" max="3" width="11.453125" style="774" customWidth="1"/>
    <col min="4" max="12" width="9" style="774" customWidth="1"/>
    <col min="13" max="13" width="7.7265625" style="774" customWidth="1"/>
    <col min="14" max="16384" width="8.81640625" style="774"/>
  </cols>
  <sheetData>
    <row r="1" spans="1:15" ht="15.75" customHeight="1" x14ac:dyDescent="0.3">
      <c r="A1" s="775" t="s">
        <v>1024</v>
      </c>
      <c r="B1" s="776"/>
      <c r="C1" s="776"/>
    </row>
    <row r="3" spans="1:15" ht="11.25" customHeight="1" x14ac:dyDescent="0.25">
      <c r="A3" s="1246" t="str">
        <f>+'Informações Iniciais'!A1:B1</f>
        <v>ESTADO DO MARANHÃO - MUNICIPIO DE DAVINOPOLIS</v>
      </c>
      <c r="B3" s="1246"/>
      <c r="C3" s="1246"/>
      <c r="D3" s="1246"/>
      <c r="E3" s="1246"/>
      <c r="F3" s="1246"/>
      <c r="G3" s="1246"/>
      <c r="H3" s="1246"/>
      <c r="I3" s="1246"/>
      <c r="J3" s="1246"/>
      <c r="K3" s="1246"/>
      <c r="L3" s="1246"/>
      <c r="M3" s="777"/>
    </row>
    <row r="4" spans="1:15" ht="11.25" customHeight="1" x14ac:dyDescent="0.25">
      <c r="A4" s="1246" t="s">
        <v>1</v>
      </c>
      <c r="B4" s="1246"/>
      <c r="C4" s="1246"/>
      <c r="D4" s="1246"/>
      <c r="E4" s="1246"/>
      <c r="F4" s="1246"/>
      <c r="G4" s="1246"/>
      <c r="H4" s="1246"/>
      <c r="I4" s="1246"/>
      <c r="J4" s="1246"/>
      <c r="K4" s="1246"/>
      <c r="L4" s="1246"/>
      <c r="M4" s="777"/>
    </row>
    <row r="5" spans="1:15" ht="12.75" customHeight="1" x14ac:dyDescent="0.25">
      <c r="A5" s="1247" t="s">
        <v>1025</v>
      </c>
      <c r="B5" s="1247"/>
      <c r="C5" s="1247"/>
      <c r="D5" s="1247"/>
      <c r="E5" s="1247"/>
      <c r="F5" s="1247"/>
      <c r="G5" s="1247"/>
      <c r="H5" s="1247"/>
      <c r="I5" s="1247"/>
      <c r="J5" s="1247"/>
      <c r="K5" s="1247"/>
      <c r="L5" s="1247"/>
      <c r="M5" s="777"/>
    </row>
    <row r="6" spans="1:15" ht="11.25" customHeight="1" x14ac:dyDescent="0.25">
      <c r="A6" s="1246" t="s">
        <v>29</v>
      </c>
      <c r="B6" s="1246"/>
      <c r="C6" s="1246"/>
      <c r="D6" s="1246"/>
      <c r="E6" s="1246"/>
      <c r="F6" s="1246"/>
      <c r="G6" s="1246"/>
      <c r="H6" s="1246"/>
      <c r="I6" s="1246"/>
      <c r="J6" s="1246"/>
      <c r="K6" s="1246"/>
      <c r="L6" s="1246"/>
      <c r="M6" s="777"/>
    </row>
    <row r="7" spans="1:15" ht="11.25" customHeight="1" x14ac:dyDescent="0.25">
      <c r="A7" s="1246" t="str">
        <f>+'Informações Iniciais'!A5:B5</f>
        <v>1º Bimestre de 2018</v>
      </c>
      <c r="B7" s="1246"/>
      <c r="C7" s="1246"/>
      <c r="D7" s="1246"/>
      <c r="E7" s="1246"/>
      <c r="F7" s="1246"/>
      <c r="G7" s="1246"/>
      <c r="H7" s="1246"/>
      <c r="I7" s="1246"/>
      <c r="J7" s="1246"/>
      <c r="K7" s="1246"/>
      <c r="L7" s="1246"/>
      <c r="M7" s="777"/>
    </row>
    <row r="8" spans="1:15" ht="15.75" customHeight="1" x14ac:dyDescent="0.25">
      <c r="A8" s="1248" t="str">
        <f>IF(M8&gt;0,"ERRO!!!  Em alguma linha o saldo ''Até o bimestre'' está menor que o valor ''No bimestre''. Verifique!!!","")</f>
        <v/>
      </c>
      <c r="B8" s="1248"/>
      <c r="C8" s="1248"/>
      <c r="D8" s="1248"/>
      <c r="E8" s="1248"/>
      <c r="F8" s="1248"/>
      <c r="G8" s="1248"/>
      <c r="H8" s="1248"/>
      <c r="I8" s="1248"/>
      <c r="J8" s="1248"/>
      <c r="K8" s="1248"/>
      <c r="L8" s="1248"/>
      <c r="M8" s="777">
        <f>SUM(M12:M21)</f>
        <v>0</v>
      </c>
    </row>
    <row r="9" spans="1:15" ht="11.25" customHeight="1" x14ac:dyDescent="0.25">
      <c r="A9" s="1249" t="s">
        <v>1026</v>
      </c>
      <c r="B9" s="1249"/>
      <c r="C9" s="1249"/>
      <c r="D9" s="1249"/>
      <c r="E9" s="1250"/>
      <c r="F9" s="1250"/>
      <c r="G9" s="1250"/>
      <c r="H9" s="778"/>
      <c r="I9" s="1251"/>
      <c r="J9" s="1251"/>
      <c r="K9" s="1252" t="s">
        <v>31</v>
      </c>
      <c r="L9" s="1252"/>
      <c r="M9" s="777"/>
    </row>
    <row r="10" spans="1:15" s="782" customFormat="1" ht="11.25" customHeight="1" x14ac:dyDescent="0.25">
      <c r="A10" s="1253" t="s">
        <v>1027</v>
      </c>
      <c r="B10" s="1254" t="s">
        <v>1028</v>
      </c>
      <c r="C10" s="1254"/>
      <c r="D10" s="1254"/>
      <c r="E10" s="1255" t="s">
        <v>1029</v>
      </c>
      <c r="F10" s="1255"/>
      <c r="G10" s="1255"/>
      <c r="H10" s="1255"/>
      <c r="I10" s="1255"/>
      <c r="J10" s="779" t="str">
        <f>RIGHT('Informações Iniciais'!IV5,4)</f>
        <v>2018</v>
      </c>
      <c r="K10" s="780"/>
      <c r="L10" s="780"/>
      <c r="M10" s="781"/>
      <c r="O10" s="782" t="s">
        <v>1030</v>
      </c>
    </row>
    <row r="11" spans="1:15" s="782" customFormat="1" ht="11.25" customHeight="1" x14ac:dyDescent="0.25">
      <c r="A11" s="1253"/>
      <c r="B11" s="1256" t="str">
        <f>CONCATENATE(O10,(J10-1))</f>
        <v>31 DE DEZEMBRO DE 2017</v>
      </c>
      <c r="C11" s="1256"/>
      <c r="D11" s="1256"/>
      <c r="E11" s="1257" t="s">
        <v>1031</v>
      </c>
      <c r="F11" s="1257"/>
      <c r="G11" s="1257"/>
      <c r="H11" s="1257"/>
      <c r="I11" s="1258" t="s">
        <v>1032</v>
      </c>
      <c r="J11" s="1258"/>
      <c r="K11" s="1258"/>
      <c r="L11" s="1258"/>
      <c r="M11" s="781"/>
    </row>
    <row r="12" spans="1:15" s="782" customFormat="1" ht="11.25" customHeight="1" x14ac:dyDescent="0.25">
      <c r="A12" s="783" t="s">
        <v>1033</v>
      </c>
      <c r="B12" s="1259">
        <f>+B13</f>
        <v>0</v>
      </c>
      <c r="C12" s="1259"/>
      <c r="D12" s="1259"/>
      <c r="E12" s="1260">
        <f>+E13</f>
        <v>0</v>
      </c>
      <c r="F12" s="1260"/>
      <c r="G12" s="1260"/>
      <c r="H12" s="1260"/>
      <c r="I12" s="1261">
        <f>+I13</f>
        <v>0</v>
      </c>
      <c r="J12" s="1261"/>
      <c r="K12" s="1261"/>
      <c r="L12" s="1261"/>
      <c r="M12" s="781">
        <f>IF(E12&gt;I12,1,0)</f>
        <v>0</v>
      </c>
    </row>
    <row r="13" spans="1:15" s="782" customFormat="1" ht="11.25" customHeight="1" x14ac:dyDescent="0.25">
      <c r="A13" s="784" t="s">
        <v>1034</v>
      </c>
      <c r="B13" s="1262"/>
      <c r="C13" s="1262"/>
      <c r="D13" s="1262"/>
      <c r="E13" s="1263"/>
      <c r="F13" s="1263"/>
      <c r="G13" s="1263"/>
      <c r="H13" s="1263"/>
      <c r="I13" s="1264"/>
      <c r="J13" s="1264"/>
      <c r="K13" s="1264"/>
      <c r="L13" s="1264"/>
      <c r="M13" s="781"/>
    </row>
    <row r="14" spans="1:15" s="782" customFormat="1" ht="11.25" customHeight="1" x14ac:dyDescent="0.25">
      <c r="A14" s="785" t="s">
        <v>1035</v>
      </c>
      <c r="B14" s="1265">
        <f>SUM(B15:D17)</f>
        <v>0</v>
      </c>
      <c r="C14" s="1265"/>
      <c r="D14" s="1265"/>
      <c r="E14" s="1266">
        <f>SUM(E15:H17)</f>
        <v>0</v>
      </c>
      <c r="F14" s="1266"/>
      <c r="G14" s="1266"/>
      <c r="H14" s="1266"/>
      <c r="I14" s="1267">
        <f>SUM(I15:L17)</f>
        <v>0</v>
      </c>
      <c r="J14" s="1267"/>
      <c r="K14" s="1267"/>
      <c r="L14" s="1267"/>
      <c r="M14" s="781">
        <f>IF(E14&gt;I14,1,0)</f>
        <v>0</v>
      </c>
    </row>
    <row r="15" spans="1:15" s="782" customFormat="1" ht="11.25" customHeight="1" x14ac:dyDescent="0.25">
      <c r="A15" s="786" t="s">
        <v>1036</v>
      </c>
      <c r="B15" s="1262"/>
      <c r="C15" s="1262"/>
      <c r="D15" s="1262"/>
      <c r="E15" s="1268"/>
      <c r="F15" s="1268"/>
      <c r="G15" s="1268"/>
      <c r="H15" s="1268"/>
      <c r="I15" s="1264"/>
      <c r="J15" s="1264"/>
      <c r="K15" s="1264"/>
      <c r="L15" s="1264"/>
      <c r="M15" s="781"/>
    </row>
    <row r="16" spans="1:15" s="782" customFormat="1" ht="11.25" customHeight="1" x14ac:dyDescent="0.25">
      <c r="A16" s="786" t="s">
        <v>1037</v>
      </c>
      <c r="B16" s="1262"/>
      <c r="C16" s="1262"/>
      <c r="D16" s="1262"/>
      <c r="E16" s="1268"/>
      <c r="F16" s="1268"/>
      <c r="G16" s="1268"/>
      <c r="H16" s="1268"/>
      <c r="I16" s="1264"/>
      <c r="J16" s="1264"/>
      <c r="K16" s="1264"/>
      <c r="L16" s="1264"/>
      <c r="M16" s="781"/>
    </row>
    <row r="17" spans="1:13" s="782" customFormat="1" ht="11.25" customHeight="1" x14ac:dyDescent="0.25">
      <c r="A17" s="787" t="s">
        <v>1038</v>
      </c>
      <c r="B17" s="1269"/>
      <c r="C17" s="1269"/>
      <c r="D17" s="1269"/>
      <c r="E17" s="1263"/>
      <c r="F17" s="1263"/>
      <c r="G17" s="1263"/>
      <c r="H17" s="1263"/>
      <c r="I17" s="1270"/>
      <c r="J17" s="1270"/>
      <c r="K17" s="1270"/>
      <c r="L17" s="1270"/>
      <c r="M17" s="781"/>
    </row>
    <row r="18" spans="1:13" s="782" customFormat="1" ht="11.25" customHeight="1" x14ac:dyDescent="0.25">
      <c r="A18" s="785" t="s">
        <v>1039</v>
      </c>
      <c r="B18" s="1265">
        <f>SUM(B19:D21)</f>
        <v>0</v>
      </c>
      <c r="C18" s="1265"/>
      <c r="D18" s="1265"/>
      <c r="E18" s="1266">
        <f>SUM(E19:H21)</f>
        <v>0</v>
      </c>
      <c r="F18" s="1266"/>
      <c r="G18" s="1266"/>
      <c r="H18" s="1266"/>
      <c r="I18" s="1267">
        <f>SUM(I19:L21)</f>
        <v>0</v>
      </c>
      <c r="J18" s="1267"/>
      <c r="K18" s="1267"/>
      <c r="L18" s="1267"/>
      <c r="M18" s="781">
        <f>IF(E18&gt;I18,1,0)</f>
        <v>0</v>
      </c>
    </row>
    <row r="19" spans="1:13" s="782" customFormat="1" ht="11.25" customHeight="1" x14ac:dyDescent="0.25">
      <c r="A19" s="786" t="s">
        <v>1040</v>
      </c>
      <c r="B19" s="1262"/>
      <c r="C19" s="1262"/>
      <c r="D19" s="1262"/>
      <c r="E19" s="1268"/>
      <c r="F19" s="1268"/>
      <c r="G19" s="1268"/>
      <c r="H19" s="1268"/>
      <c r="I19" s="1264"/>
      <c r="J19" s="1264"/>
      <c r="K19" s="1264"/>
      <c r="L19" s="1264"/>
      <c r="M19" s="781"/>
    </row>
    <row r="20" spans="1:13" s="782" customFormat="1" ht="11.25" customHeight="1" x14ac:dyDescent="0.25">
      <c r="A20" s="786" t="s">
        <v>1041</v>
      </c>
      <c r="B20" s="1271"/>
      <c r="C20" s="1271"/>
      <c r="D20" s="1271"/>
      <c r="E20" s="1271"/>
      <c r="F20" s="1271"/>
      <c r="G20" s="1271"/>
      <c r="H20" s="1271"/>
      <c r="I20" s="1272"/>
      <c r="J20" s="1272"/>
      <c r="K20" s="1272"/>
      <c r="L20" s="1272"/>
      <c r="M20" s="781"/>
    </row>
    <row r="21" spans="1:13" s="782" customFormat="1" ht="11.25" customHeight="1" x14ac:dyDescent="0.25">
      <c r="A21" s="787" t="s">
        <v>1042</v>
      </c>
      <c r="B21" s="1262"/>
      <c r="C21" s="1262"/>
      <c r="D21" s="1262"/>
      <c r="E21" s="1263"/>
      <c r="F21" s="1263"/>
      <c r="G21" s="1263"/>
      <c r="H21" s="1263"/>
      <c r="I21" s="1264"/>
      <c r="J21" s="1264"/>
      <c r="K21" s="1264"/>
      <c r="L21" s="1264"/>
      <c r="M21" s="781"/>
    </row>
    <row r="22" spans="1:13" ht="3" customHeight="1" x14ac:dyDescent="0.2">
      <c r="A22" s="1276"/>
      <c r="B22" s="1276"/>
      <c r="C22" s="1276"/>
      <c r="D22" s="1276"/>
      <c r="E22" s="1276"/>
      <c r="F22" s="1276"/>
      <c r="G22" s="1276"/>
      <c r="H22" s="1276"/>
      <c r="I22" s="1276"/>
      <c r="J22" s="1276"/>
      <c r="K22" s="1276"/>
      <c r="L22" s="1276"/>
    </row>
    <row r="23" spans="1:13" s="790" customFormat="1" ht="11.25" customHeight="1" x14ac:dyDescent="0.25">
      <c r="A23" s="788"/>
      <c r="B23" s="1258" t="s">
        <v>1043</v>
      </c>
      <c r="C23" s="1258" t="s">
        <v>1044</v>
      </c>
      <c r="D23" s="1258">
        <f>+C25+1</f>
        <v>2019</v>
      </c>
      <c r="E23" s="1258">
        <f t="shared" ref="E23:L23" si="0">+D23+1</f>
        <v>2020</v>
      </c>
      <c r="F23" s="1258">
        <f t="shared" si="0"/>
        <v>2021</v>
      </c>
      <c r="G23" s="1258">
        <f t="shared" si="0"/>
        <v>2022</v>
      </c>
      <c r="H23" s="1258">
        <f t="shared" si="0"/>
        <v>2023</v>
      </c>
      <c r="I23" s="1258">
        <f t="shared" si="0"/>
        <v>2024</v>
      </c>
      <c r="J23" s="1258">
        <f t="shared" si="0"/>
        <v>2025</v>
      </c>
      <c r="K23" s="1258">
        <f t="shared" si="0"/>
        <v>2026</v>
      </c>
      <c r="L23" s="1258">
        <f t="shared" si="0"/>
        <v>2027</v>
      </c>
      <c r="M23" s="789"/>
    </row>
    <row r="24" spans="1:13" ht="11.25" customHeight="1" x14ac:dyDescent="0.2">
      <c r="A24" s="791" t="s">
        <v>1045</v>
      </c>
      <c r="B24" s="1258"/>
      <c r="C24" s="1258"/>
      <c r="D24" s="1258"/>
      <c r="E24" s="1258"/>
      <c r="F24" s="1258"/>
      <c r="G24" s="1258"/>
      <c r="H24" s="1258"/>
      <c r="I24" s="1258"/>
      <c r="J24" s="1258"/>
      <c r="K24" s="1258"/>
      <c r="L24" s="1258"/>
      <c r="M24" s="789"/>
    </row>
    <row r="25" spans="1:13" ht="14.65" customHeight="1" x14ac:dyDescent="0.2">
      <c r="A25" s="792"/>
      <c r="B25" s="1258"/>
      <c r="C25" s="793" t="str">
        <f>+J10</f>
        <v>2018</v>
      </c>
      <c r="D25" s="1258"/>
      <c r="E25" s="1258"/>
      <c r="F25" s="1258"/>
      <c r="G25" s="1258"/>
      <c r="H25" s="1258"/>
      <c r="I25" s="1258"/>
      <c r="J25" s="1258"/>
      <c r="K25" s="1258"/>
      <c r="L25" s="1258"/>
      <c r="M25" s="789"/>
    </row>
    <row r="26" spans="1:13" ht="11.25" customHeight="1" x14ac:dyDescent="0.25">
      <c r="A26" s="776" t="s">
        <v>1046</v>
      </c>
      <c r="B26" s="794"/>
      <c r="C26" s="794"/>
      <c r="D26" s="794"/>
      <c r="E26" s="794"/>
      <c r="F26" s="794"/>
      <c r="G26" s="794"/>
      <c r="H26" s="794"/>
      <c r="I26" s="794"/>
      <c r="J26" s="794"/>
      <c r="K26" s="795"/>
      <c r="L26" s="794"/>
      <c r="M26" s="796"/>
    </row>
    <row r="27" spans="1:13" ht="11.25" customHeight="1" x14ac:dyDescent="0.25">
      <c r="A27" s="776" t="s">
        <v>1047</v>
      </c>
      <c r="B27" s="794"/>
      <c r="C27" s="794"/>
      <c r="D27" s="794"/>
      <c r="E27" s="794"/>
      <c r="F27" s="794"/>
      <c r="G27" s="794"/>
      <c r="H27" s="794"/>
      <c r="I27" s="794"/>
      <c r="J27" s="794"/>
      <c r="K27" s="795"/>
      <c r="L27" s="794"/>
      <c r="M27" s="796"/>
    </row>
    <row r="28" spans="1:13" ht="11.25" customHeight="1" x14ac:dyDescent="0.25">
      <c r="A28" s="776" t="s">
        <v>1047</v>
      </c>
      <c r="B28" s="794"/>
      <c r="C28" s="794"/>
      <c r="D28" s="794"/>
      <c r="E28" s="794"/>
      <c r="F28" s="794"/>
      <c r="G28" s="794"/>
      <c r="H28" s="794"/>
      <c r="I28" s="794"/>
      <c r="J28" s="794"/>
      <c r="K28" s="795"/>
      <c r="L28" s="794"/>
      <c r="M28" s="796"/>
    </row>
    <row r="29" spans="1:13" ht="11.25" customHeight="1" x14ac:dyDescent="0.25">
      <c r="A29" s="776" t="s">
        <v>1048</v>
      </c>
      <c r="B29" s="794"/>
      <c r="C29" s="794"/>
      <c r="D29" s="794"/>
      <c r="E29" s="794"/>
      <c r="F29" s="794"/>
      <c r="G29" s="794"/>
      <c r="H29" s="794"/>
      <c r="I29" s="794"/>
      <c r="J29" s="794"/>
      <c r="K29" s="795"/>
      <c r="L29" s="794"/>
      <c r="M29" s="796"/>
    </row>
    <row r="30" spans="1:13" ht="11.25" customHeight="1" x14ac:dyDescent="0.25">
      <c r="A30" s="776" t="s">
        <v>1047</v>
      </c>
      <c r="B30" s="794"/>
      <c r="C30" s="794"/>
      <c r="D30" s="794"/>
      <c r="E30" s="794"/>
      <c r="F30" s="794"/>
      <c r="G30" s="794"/>
      <c r="H30" s="794"/>
      <c r="I30" s="794"/>
      <c r="J30" s="794"/>
      <c r="K30" s="795"/>
      <c r="L30" s="794"/>
      <c r="M30" s="796"/>
    </row>
    <row r="31" spans="1:13" ht="11.25" customHeight="1" x14ac:dyDescent="0.25">
      <c r="A31" s="776" t="s">
        <v>1047</v>
      </c>
      <c r="B31" s="794"/>
      <c r="C31" s="794"/>
      <c r="D31" s="794"/>
      <c r="E31" s="794"/>
      <c r="F31" s="794"/>
      <c r="G31" s="794"/>
      <c r="H31" s="794"/>
      <c r="I31" s="794"/>
      <c r="J31" s="794"/>
      <c r="K31" s="795"/>
      <c r="L31" s="794"/>
      <c r="M31" s="796"/>
    </row>
    <row r="32" spans="1:13" ht="11.25" customHeight="1" x14ac:dyDescent="0.2">
      <c r="A32" s="784" t="s">
        <v>1049</v>
      </c>
      <c r="B32" s="797">
        <f t="shared" ref="B32:L32" si="1">+B29+B26</f>
        <v>0</v>
      </c>
      <c r="C32" s="797">
        <f t="shared" si="1"/>
        <v>0</v>
      </c>
      <c r="D32" s="797">
        <f t="shared" si="1"/>
        <v>0</v>
      </c>
      <c r="E32" s="797">
        <f t="shared" si="1"/>
        <v>0</v>
      </c>
      <c r="F32" s="797">
        <f t="shared" si="1"/>
        <v>0</v>
      </c>
      <c r="G32" s="797">
        <f t="shared" si="1"/>
        <v>0</v>
      </c>
      <c r="H32" s="797">
        <f t="shared" si="1"/>
        <v>0</v>
      </c>
      <c r="I32" s="797">
        <f t="shared" si="1"/>
        <v>0</v>
      </c>
      <c r="J32" s="797">
        <f t="shared" si="1"/>
        <v>0</v>
      </c>
      <c r="K32" s="797">
        <f t="shared" si="1"/>
        <v>0</v>
      </c>
      <c r="L32" s="797">
        <f t="shared" si="1"/>
        <v>0</v>
      </c>
      <c r="M32" s="796"/>
    </row>
    <row r="33" spans="1:13" ht="11.25" customHeight="1" x14ac:dyDescent="0.2">
      <c r="A33" s="784" t="s">
        <v>1050</v>
      </c>
      <c r="B33" s="794"/>
      <c r="C33" s="794"/>
      <c r="D33" s="794"/>
      <c r="E33" s="794"/>
      <c r="F33" s="794"/>
      <c r="G33" s="794"/>
      <c r="H33" s="794"/>
      <c r="I33" s="794"/>
      <c r="J33" s="794"/>
      <c r="K33" s="795"/>
      <c r="L33" s="794"/>
      <c r="M33" s="796"/>
    </row>
    <row r="34" spans="1:13" ht="11.25" customHeight="1" x14ac:dyDescent="0.2">
      <c r="A34" s="798" t="s">
        <v>1051</v>
      </c>
      <c r="B34" s="799"/>
      <c r="C34" s="797">
        <f>IF(M34&gt;0,M34,0)</f>
        <v>26059791.530000001</v>
      </c>
      <c r="D34" s="799"/>
      <c r="E34" s="799"/>
      <c r="F34" s="799"/>
      <c r="G34" s="799"/>
      <c r="H34" s="799"/>
      <c r="I34" s="799"/>
      <c r="J34" s="799"/>
      <c r="K34" s="800"/>
      <c r="L34" s="799"/>
      <c r="M34" s="801">
        <f>+'Anexo 3 - RCL'!N41</f>
        <v>26059791.530000001</v>
      </c>
    </row>
    <row r="35" spans="1:13" ht="11.25" customHeight="1" x14ac:dyDescent="0.25">
      <c r="A35" s="776" t="s">
        <v>1052</v>
      </c>
      <c r="B35" s="797">
        <f t="shared" ref="B35:L35" si="2">+B26+B33</f>
        <v>0</v>
      </c>
      <c r="C35" s="797">
        <f t="shared" si="2"/>
        <v>0</v>
      </c>
      <c r="D35" s="797">
        <f t="shared" si="2"/>
        <v>0</v>
      </c>
      <c r="E35" s="797">
        <f t="shared" si="2"/>
        <v>0</v>
      </c>
      <c r="F35" s="797">
        <f t="shared" si="2"/>
        <v>0</v>
      </c>
      <c r="G35" s="797">
        <f t="shared" si="2"/>
        <v>0</v>
      </c>
      <c r="H35" s="797">
        <f t="shared" si="2"/>
        <v>0</v>
      </c>
      <c r="I35" s="797">
        <f t="shared" si="2"/>
        <v>0</v>
      </c>
      <c r="J35" s="797">
        <f t="shared" si="2"/>
        <v>0</v>
      </c>
      <c r="K35" s="797">
        <f t="shared" si="2"/>
        <v>0</v>
      </c>
      <c r="L35" s="797">
        <f t="shared" si="2"/>
        <v>0</v>
      </c>
      <c r="M35" s="796"/>
    </row>
    <row r="36" spans="1:13" ht="11.25" customHeight="1" x14ac:dyDescent="0.2">
      <c r="A36" s="802" t="s">
        <v>1053</v>
      </c>
      <c r="B36" s="803">
        <f t="shared" ref="B36:L36" si="3">IF(B34="",0,IF(B34=0,0,+B35/B34))</f>
        <v>0</v>
      </c>
      <c r="C36" s="803">
        <f t="shared" si="3"/>
        <v>0</v>
      </c>
      <c r="D36" s="803">
        <f t="shared" si="3"/>
        <v>0</v>
      </c>
      <c r="E36" s="803">
        <f t="shared" si="3"/>
        <v>0</v>
      </c>
      <c r="F36" s="803">
        <f t="shared" si="3"/>
        <v>0</v>
      </c>
      <c r="G36" s="803">
        <f t="shared" si="3"/>
        <v>0</v>
      </c>
      <c r="H36" s="803">
        <f t="shared" si="3"/>
        <v>0</v>
      </c>
      <c r="I36" s="803">
        <f t="shared" si="3"/>
        <v>0</v>
      </c>
      <c r="J36" s="803">
        <f t="shared" si="3"/>
        <v>0</v>
      </c>
      <c r="K36" s="803">
        <f t="shared" si="3"/>
        <v>0</v>
      </c>
      <c r="L36" s="803">
        <f t="shared" si="3"/>
        <v>0</v>
      </c>
      <c r="M36" s="796"/>
    </row>
    <row r="37" spans="1:13" s="805" customFormat="1" ht="11.25" customHeight="1" x14ac:dyDescent="0.2">
      <c r="A37" s="1273" t="s">
        <v>632</v>
      </c>
      <c r="B37" s="1273"/>
      <c r="C37" s="1273"/>
      <c r="D37" s="1273"/>
      <c r="E37" s="1273"/>
      <c r="F37" s="1273"/>
      <c r="G37" s="1273"/>
      <c r="H37" s="1273"/>
      <c r="I37" s="1273"/>
      <c r="J37" s="1273"/>
      <c r="K37" s="1273"/>
      <c r="L37" s="1273"/>
      <c r="M37" s="804"/>
    </row>
    <row r="38" spans="1:13" ht="31.5" customHeight="1" x14ac:dyDescent="0.25">
      <c r="A38" s="1274" t="s">
        <v>160</v>
      </c>
      <c r="B38" s="1274"/>
      <c r="C38" s="1274"/>
      <c r="D38" s="1274"/>
      <c r="E38" s="1274"/>
      <c r="F38" s="1274"/>
      <c r="G38" s="1274"/>
      <c r="H38" s="1274"/>
      <c r="I38" s="1274"/>
      <c r="J38" s="1274"/>
      <c r="K38" s="1274"/>
      <c r="L38" s="1274"/>
      <c r="M38" s="806"/>
    </row>
    <row r="39" spans="1:13" ht="20.25" customHeight="1" x14ac:dyDescent="0.2">
      <c r="A39" s="1275" t="s">
        <v>1054</v>
      </c>
      <c r="B39" s="1275"/>
      <c r="C39" s="1275"/>
      <c r="D39" s="1275"/>
      <c r="E39" s="1275"/>
      <c r="F39" s="1275"/>
      <c r="G39" s="1275"/>
      <c r="H39" s="1275"/>
      <c r="I39" s="1275"/>
      <c r="J39" s="1275"/>
      <c r="K39" s="1275"/>
      <c r="L39" s="1275"/>
    </row>
  </sheetData>
  <sheetProtection password="F3F6" sheet="1"/>
  <mergeCells count="61">
    <mergeCell ref="K23:K25"/>
    <mergeCell ref="L23:L25"/>
    <mergeCell ref="A37:L37"/>
    <mergeCell ref="A38:L38"/>
    <mergeCell ref="A39:L39"/>
    <mergeCell ref="A22:L22"/>
    <mergeCell ref="B23:B25"/>
    <mergeCell ref="C23:C24"/>
    <mergeCell ref="D23:D25"/>
    <mergeCell ref="E23:E25"/>
    <mergeCell ref="F23:F25"/>
    <mergeCell ref="G23:G25"/>
    <mergeCell ref="H23:H25"/>
    <mergeCell ref="I23:I25"/>
    <mergeCell ref="J23:J25"/>
    <mergeCell ref="B20:D20"/>
    <mergeCell ref="E20:H20"/>
    <mergeCell ref="I20:L20"/>
    <mergeCell ref="B21:D21"/>
    <mergeCell ref="E21:H21"/>
    <mergeCell ref="I21:L21"/>
    <mergeCell ref="B18:D18"/>
    <mergeCell ref="E18:H18"/>
    <mergeCell ref="I18:L18"/>
    <mergeCell ref="B19:D19"/>
    <mergeCell ref="E19:H19"/>
    <mergeCell ref="I19:L19"/>
    <mergeCell ref="B16:D16"/>
    <mergeCell ref="E16:H16"/>
    <mergeCell ref="I16:L16"/>
    <mergeCell ref="B17:D17"/>
    <mergeCell ref="E17:H17"/>
    <mergeCell ref="I17:L17"/>
    <mergeCell ref="B14:D14"/>
    <mergeCell ref="E14:H14"/>
    <mergeCell ref="I14:L14"/>
    <mergeCell ref="B15:D15"/>
    <mergeCell ref="E15:H15"/>
    <mergeCell ref="I15:L15"/>
    <mergeCell ref="B12:D12"/>
    <mergeCell ref="E12:H12"/>
    <mergeCell ref="I12:L12"/>
    <mergeCell ref="B13:D13"/>
    <mergeCell ref="E13:H13"/>
    <mergeCell ref="I13:L13"/>
    <mergeCell ref="A9:D9"/>
    <mergeCell ref="E9:G9"/>
    <mergeCell ref="I9:J9"/>
    <mergeCell ref="K9:L9"/>
    <mergeCell ref="A10:A11"/>
    <mergeCell ref="B10:D10"/>
    <mergeCell ref="E10:I10"/>
    <mergeCell ref="B11:D11"/>
    <mergeCell ref="E11:H11"/>
    <mergeCell ref="I11:L11"/>
    <mergeCell ref="A3:L3"/>
    <mergeCell ref="A4:L4"/>
    <mergeCell ref="A5:L5"/>
    <mergeCell ref="A6:L6"/>
    <mergeCell ref="A7:L7"/>
    <mergeCell ref="A8:L8"/>
  </mergeCells>
  <conditionalFormatting sqref="A8:L8">
    <cfRule type="expression" dxfId="0" priority="1" stopIfTrue="1">
      <formula>$M$8&gt;0</formula>
    </cfRule>
  </conditionalFormatting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92"/>
  <sheetViews>
    <sheetView zoomScale="140" zoomScaleNormal="140" workbookViewId="0">
      <selection activeCell="B98" sqref="B98"/>
    </sheetView>
  </sheetViews>
  <sheetFormatPr defaultColWidth="0.7265625" defaultRowHeight="11.25" customHeight="1" x14ac:dyDescent="0.25"/>
  <cols>
    <col min="1" max="1" width="84.453125" style="554" customWidth="1"/>
    <col min="2" max="2" width="16.1796875" style="554" customWidth="1"/>
    <col min="3" max="3" width="16.1796875" style="807" customWidth="1"/>
    <col min="4" max="5" width="16.1796875" style="554" customWidth="1"/>
    <col min="6" max="59" width="15.453125" style="554" customWidth="1"/>
    <col min="60" max="16384" width="0.7265625" style="554"/>
  </cols>
  <sheetData>
    <row r="1" spans="1:5" ht="15.75" customHeight="1" x14ac:dyDescent="0.3">
      <c r="A1" s="1277" t="s">
        <v>1055</v>
      </c>
      <c r="B1" s="1277"/>
      <c r="C1" s="1277"/>
      <c r="D1" s="1277"/>
      <c r="E1" s="1277"/>
    </row>
    <row r="2" spans="1:5" ht="11.25" customHeight="1" x14ac:dyDescent="0.25">
      <c r="A2" s="808"/>
    </row>
    <row r="3" spans="1:5" ht="11.25" customHeight="1" x14ac:dyDescent="0.25">
      <c r="A3" s="1159" t="str">
        <f>+'Informações Iniciais'!A1</f>
        <v>ESTADO DO MARANHÃO - MUNICIPIO DE DAVINOPOLIS</v>
      </c>
      <c r="B3" s="1159"/>
      <c r="C3" s="1159"/>
      <c r="D3" s="1159"/>
      <c r="E3" s="1159"/>
    </row>
    <row r="4" spans="1:5" ht="11.25" customHeight="1" x14ac:dyDescent="0.25">
      <c r="A4" s="1160" t="s">
        <v>1056</v>
      </c>
      <c r="B4" s="1160"/>
      <c r="C4" s="1160"/>
      <c r="D4" s="1160"/>
      <c r="E4" s="1160"/>
    </row>
    <row r="5" spans="1:5" ht="11.25" customHeight="1" x14ac:dyDescent="0.25">
      <c r="A5" s="1159" t="s">
        <v>29</v>
      </c>
      <c r="B5" s="1159"/>
      <c r="C5" s="1159"/>
      <c r="D5" s="1159"/>
      <c r="E5" s="1159"/>
    </row>
    <row r="6" spans="1:5" ht="11.25" customHeight="1" x14ac:dyDescent="0.25">
      <c r="A6" s="1159" t="str">
        <f>+'Informações Iniciais'!A5</f>
        <v>1º Bimestre de 2018</v>
      </c>
      <c r="B6" s="1159"/>
      <c r="C6" s="1159"/>
      <c r="D6" s="1159"/>
      <c r="E6" s="1159"/>
    </row>
    <row r="7" spans="1:5" ht="11.25" customHeight="1" x14ac:dyDescent="0.25">
      <c r="A7" s="809"/>
      <c r="B7" s="809"/>
      <c r="C7" s="809"/>
      <c r="D7" s="809"/>
      <c r="E7" s="809"/>
    </row>
    <row r="8" spans="1:5" ht="11.25" customHeight="1" x14ac:dyDescent="0.25">
      <c r="A8" s="554" t="s">
        <v>1057</v>
      </c>
      <c r="E8" s="810" t="s">
        <v>31</v>
      </c>
    </row>
    <row r="9" spans="1:5" s="813" customFormat="1" ht="21" customHeight="1" x14ac:dyDescent="0.25">
      <c r="A9" s="811" t="s">
        <v>28</v>
      </c>
      <c r="B9" s="1278" t="s">
        <v>39</v>
      </c>
      <c r="C9" s="1278"/>
      <c r="D9" s="1278"/>
      <c r="E9" s="1278"/>
    </row>
    <row r="10" spans="1:5" ht="11.25" customHeight="1" x14ac:dyDescent="0.25">
      <c r="A10" s="814" t="s">
        <v>32</v>
      </c>
      <c r="B10" s="1169"/>
      <c r="C10" s="1169"/>
      <c r="D10" s="1169"/>
      <c r="E10" s="1169"/>
    </row>
    <row r="11" spans="1:5" ht="11.25" customHeight="1" x14ac:dyDescent="0.25">
      <c r="A11" s="815" t="s">
        <v>1058</v>
      </c>
      <c r="B11" s="1171"/>
      <c r="C11" s="1171"/>
      <c r="D11" s="1171"/>
      <c r="E11" s="1171"/>
    </row>
    <row r="12" spans="1:5" ht="11.25" customHeight="1" x14ac:dyDescent="0.25">
      <c r="A12" s="815" t="s">
        <v>1059</v>
      </c>
      <c r="B12" s="1171"/>
      <c r="C12" s="1171"/>
      <c r="D12" s="1171"/>
      <c r="E12" s="1171"/>
    </row>
    <row r="13" spans="1:5" ht="11.25" customHeight="1" x14ac:dyDescent="0.25">
      <c r="A13" s="815" t="s">
        <v>1060</v>
      </c>
      <c r="B13" s="1171"/>
      <c r="C13" s="1171"/>
      <c r="D13" s="1171"/>
      <c r="E13" s="1171"/>
    </row>
    <row r="14" spans="1:5" ht="11.25" customHeight="1" x14ac:dyDescent="0.25">
      <c r="A14" s="815" t="s">
        <v>1061</v>
      </c>
      <c r="B14" s="1171"/>
      <c r="C14" s="1171"/>
      <c r="D14" s="1171"/>
      <c r="E14" s="1171"/>
    </row>
    <row r="15" spans="1:5" ht="11.25" customHeight="1" x14ac:dyDescent="0.25">
      <c r="A15" s="815" t="s">
        <v>1062</v>
      </c>
      <c r="B15" s="1171"/>
      <c r="C15" s="1171"/>
      <c r="D15" s="1171"/>
      <c r="E15" s="1171"/>
    </row>
    <row r="16" spans="1:5" ht="11.25" customHeight="1" x14ac:dyDescent="0.25">
      <c r="A16" s="814" t="s">
        <v>130</v>
      </c>
      <c r="B16" s="1172"/>
      <c r="C16" s="1172"/>
      <c r="D16" s="1172"/>
      <c r="E16" s="1172"/>
    </row>
    <row r="17" spans="1:5" ht="11.25" customHeight="1" x14ac:dyDescent="0.25">
      <c r="A17" s="816" t="s">
        <v>1063</v>
      </c>
      <c r="B17" s="1171"/>
      <c r="C17" s="1171"/>
      <c r="D17" s="1171"/>
      <c r="E17" s="1171"/>
    </row>
    <row r="18" spans="1:5" ht="11.25" customHeight="1" x14ac:dyDescent="0.25">
      <c r="A18" s="816" t="s">
        <v>1064</v>
      </c>
      <c r="B18" s="1171"/>
      <c r="C18" s="1171"/>
      <c r="D18" s="1171"/>
      <c r="E18" s="1171"/>
    </row>
    <row r="19" spans="1:5" ht="11.25" customHeight="1" x14ac:dyDescent="0.25">
      <c r="A19" s="816" t="s">
        <v>1065</v>
      </c>
      <c r="B19" s="1171"/>
      <c r="C19" s="1171"/>
      <c r="D19" s="1171"/>
      <c r="E19" s="1171"/>
    </row>
    <row r="20" spans="1:5" ht="11.25" customHeight="1" x14ac:dyDescent="0.25">
      <c r="A20" s="816" t="s">
        <v>1066</v>
      </c>
      <c r="B20" s="1171"/>
      <c r="C20" s="1171"/>
      <c r="D20" s="1171"/>
      <c r="E20" s="1171"/>
    </row>
    <row r="21" spans="1:5" ht="11.25" customHeight="1" x14ac:dyDescent="0.25">
      <c r="A21" s="815" t="s">
        <v>1067</v>
      </c>
      <c r="B21" s="1279"/>
      <c r="C21" s="1279"/>
      <c r="D21" s="1279"/>
      <c r="E21" s="1279"/>
    </row>
    <row r="22" spans="1:5" ht="11.25" customHeight="1" x14ac:dyDescent="0.25">
      <c r="A22" s="816" t="s">
        <v>1068</v>
      </c>
      <c r="B22" s="818"/>
      <c r="C22" s="819"/>
      <c r="D22" s="819"/>
      <c r="E22" s="817"/>
    </row>
    <row r="23" spans="1:5" ht="11.25" customHeight="1" x14ac:dyDescent="0.25">
      <c r="A23" s="557" t="s">
        <v>1069</v>
      </c>
      <c r="B23" s="1174"/>
      <c r="C23" s="1174"/>
      <c r="D23" s="1174"/>
      <c r="E23" s="1174"/>
    </row>
    <row r="24" spans="1:5" s="813" customFormat="1" ht="21" customHeight="1" x14ac:dyDescent="0.25">
      <c r="A24" s="811" t="s">
        <v>1070</v>
      </c>
      <c r="B24" s="1280" t="s">
        <v>39</v>
      </c>
      <c r="C24" s="1280"/>
      <c r="D24" s="1280"/>
      <c r="E24" s="1280"/>
    </row>
    <row r="25" spans="1:5" ht="11.25" customHeight="1" x14ac:dyDescent="0.25">
      <c r="A25" s="816" t="s">
        <v>1071</v>
      </c>
      <c r="B25" s="1168"/>
      <c r="C25" s="1168"/>
      <c r="D25" s="1168"/>
      <c r="E25" s="1168"/>
    </row>
    <row r="26" spans="1:5" ht="11.25" customHeight="1" x14ac:dyDescent="0.25">
      <c r="A26" s="820" t="s">
        <v>1072</v>
      </c>
      <c r="B26" s="1171"/>
      <c r="C26" s="1171"/>
      <c r="D26" s="1171"/>
      <c r="E26" s="1171"/>
    </row>
    <row r="27" spans="1:5" s="813" customFormat="1" ht="23.25" customHeight="1" x14ac:dyDescent="0.25">
      <c r="A27" s="821" t="s">
        <v>1073</v>
      </c>
      <c r="B27" s="1281" t="s">
        <v>39</v>
      </c>
      <c r="C27" s="1281"/>
      <c r="D27" s="1281"/>
      <c r="E27" s="1281"/>
    </row>
    <row r="28" spans="1:5" ht="11.25" customHeight="1" x14ac:dyDescent="0.25">
      <c r="A28" s="822" t="s">
        <v>1074</v>
      </c>
      <c r="B28" s="1282"/>
      <c r="C28" s="1282"/>
      <c r="D28" s="1282"/>
      <c r="E28" s="1282"/>
    </row>
    <row r="29" spans="1:5" ht="11.25" customHeight="1" x14ac:dyDescent="0.25">
      <c r="A29" s="816"/>
      <c r="B29" s="823"/>
      <c r="C29" s="824"/>
      <c r="D29" s="825"/>
    </row>
    <row r="30" spans="1:5" s="813" customFormat="1" ht="21.75" customHeight="1" x14ac:dyDescent="0.25">
      <c r="A30" s="811" t="s">
        <v>1075</v>
      </c>
      <c r="B30" s="1278" t="s">
        <v>39</v>
      </c>
      <c r="C30" s="1278"/>
      <c r="D30" s="1278"/>
      <c r="E30" s="1278"/>
    </row>
    <row r="31" spans="1:5" s="827" customFormat="1" ht="11.25" customHeight="1" x14ac:dyDescent="0.25">
      <c r="A31" s="826" t="s">
        <v>1076</v>
      </c>
      <c r="B31" s="1171"/>
      <c r="C31" s="1171"/>
      <c r="D31" s="1171"/>
      <c r="E31" s="1171"/>
    </row>
    <row r="32" spans="1:5" ht="11.25" customHeight="1" x14ac:dyDescent="0.25">
      <c r="A32" s="816" t="s">
        <v>1077</v>
      </c>
      <c r="B32" s="1171"/>
      <c r="C32" s="1171"/>
      <c r="D32" s="1171"/>
      <c r="E32" s="1171"/>
    </row>
    <row r="33" spans="1:5" ht="11.25" customHeight="1" x14ac:dyDescent="0.25">
      <c r="A33" s="816" t="s">
        <v>1078</v>
      </c>
      <c r="B33" s="1171"/>
      <c r="C33" s="1171"/>
      <c r="D33" s="1171"/>
      <c r="E33" s="1171"/>
    </row>
    <row r="34" spans="1:5" ht="11.25" customHeight="1" x14ac:dyDescent="0.25">
      <c r="A34" s="816" t="s">
        <v>1079</v>
      </c>
      <c r="B34" s="1172">
        <f>+B32-B33</f>
        <v>0</v>
      </c>
      <c r="C34" s="1172"/>
      <c r="D34" s="1172"/>
      <c r="E34" s="1172"/>
    </row>
    <row r="35" spans="1:5" ht="11.25" customHeight="1" x14ac:dyDescent="0.25">
      <c r="A35" s="826" t="s">
        <v>1080</v>
      </c>
      <c r="B35" s="1171"/>
      <c r="C35" s="1171"/>
      <c r="D35" s="1171"/>
      <c r="E35" s="1171"/>
    </row>
    <row r="36" spans="1:5" ht="11.25" customHeight="1" x14ac:dyDescent="0.25">
      <c r="A36" s="816" t="s">
        <v>1077</v>
      </c>
      <c r="B36" s="1171"/>
      <c r="C36" s="1171"/>
      <c r="D36" s="1171"/>
      <c r="E36" s="1171"/>
    </row>
    <row r="37" spans="1:5" ht="11.25" customHeight="1" x14ac:dyDescent="0.25">
      <c r="A37" s="816" t="s">
        <v>1081</v>
      </c>
      <c r="B37" s="1171"/>
      <c r="C37" s="1171"/>
      <c r="D37" s="1171"/>
      <c r="E37" s="1171"/>
    </row>
    <row r="38" spans="1:5" ht="11.25" customHeight="1" x14ac:dyDescent="0.25">
      <c r="A38" s="557" t="s">
        <v>1079</v>
      </c>
      <c r="B38" s="1175">
        <f>+B36-B37</f>
        <v>0</v>
      </c>
      <c r="C38" s="1175"/>
      <c r="D38" s="1175"/>
      <c r="E38" s="1175"/>
    </row>
    <row r="39" spans="1:5" ht="11.25" customHeight="1" x14ac:dyDescent="0.25">
      <c r="E39" s="816"/>
    </row>
    <row r="40" spans="1:5" ht="11.25" customHeight="1" x14ac:dyDescent="0.25">
      <c r="A40" s="1281" t="s">
        <v>1082</v>
      </c>
      <c r="B40" s="828" t="s">
        <v>1083</v>
      </c>
      <c r="C40" s="828" t="s">
        <v>1084</v>
      </c>
      <c r="D40" s="1280" t="s">
        <v>1085</v>
      </c>
      <c r="E40" s="1280"/>
    </row>
    <row r="41" spans="1:5" ht="11.25" customHeight="1" x14ac:dyDescent="0.25">
      <c r="A41" s="1281"/>
      <c r="B41" s="829" t="s">
        <v>1086</v>
      </c>
      <c r="C41" s="1283" t="s">
        <v>39</v>
      </c>
      <c r="D41" s="1280"/>
      <c r="E41" s="1280"/>
    </row>
    <row r="42" spans="1:5" ht="11.25" customHeight="1" x14ac:dyDescent="0.25">
      <c r="A42" s="1281"/>
      <c r="B42" s="829" t="s">
        <v>1087</v>
      </c>
      <c r="C42" s="1283"/>
      <c r="D42" s="1280"/>
      <c r="E42" s="1280"/>
    </row>
    <row r="43" spans="1:5" ht="11.25" customHeight="1" x14ac:dyDescent="0.25">
      <c r="A43" s="1281"/>
      <c r="B43" s="830" t="s">
        <v>40</v>
      </c>
      <c r="C43" s="830" t="s">
        <v>41</v>
      </c>
      <c r="D43" s="1284" t="s">
        <v>42</v>
      </c>
      <c r="E43" s="1284"/>
    </row>
    <row r="44" spans="1:5" ht="11.25" customHeight="1" x14ac:dyDescent="0.25">
      <c r="A44" s="815" t="s">
        <v>1088</v>
      </c>
      <c r="B44" s="831"/>
      <c r="C44" s="579"/>
      <c r="D44" s="1285">
        <f>IF(B44="",0,IF(B44=0,0,+C44/B44))</f>
        <v>0</v>
      </c>
      <c r="E44" s="1285"/>
    </row>
    <row r="45" spans="1:5" ht="11.25" customHeight="1" x14ac:dyDescent="0.25">
      <c r="A45" s="820" t="s">
        <v>1089</v>
      </c>
      <c r="B45" s="832"/>
      <c r="C45" s="833"/>
      <c r="D45" s="1286">
        <f>IF(B45="",0,IF(B45=0,0,+C45/B45))</f>
        <v>0</v>
      </c>
      <c r="E45" s="1286"/>
    </row>
    <row r="47" spans="1:5" ht="11.25" customHeight="1" x14ac:dyDescent="0.25">
      <c r="A47" s="1281" t="s">
        <v>1090</v>
      </c>
      <c r="B47" s="1278" t="s">
        <v>1091</v>
      </c>
      <c r="C47" s="828" t="s">
        <v>1092</v>
      </c>
      <c r="D47" s="834" t="s">
        <v>1093</v>
      </c>
      <c r="E47" s="828" t="s">
        <v>1094</v>
      </c>
    </row>
    <row r="48" spans="1:5" ht="11.25" customHeight="1" x14ac:dyDescent="0.25">
      <c r="A48" s="1281"/>
      <c r="B48" s="1278"/>
      <c r="C48" s="830" t="s">
        <v>39</v>
      </c>
      <c r="D48" s="835" t="s">
        <v>39</v>
      </c>
      <c r="E48" s="830" t="s">
        <v>1095</v>
      </c>
    </row>
    <row r="49" spans="1:59" ht="11.25" customHeight="1" x14ac:dyDescent="0.25">
      <c r="A49" s="815" t="s">
        <v>1096</v>
      </c>
      <c r="B49" s="836">
        <f>SUM(B50:B54)</f>
        <v>0</v>
      </c>
      <c r="C49" s="836">
        <f>SUM(C50:C54)</f>
        <v>0</v>
      </c>
      <c r="D49" s="836">
        <f>SUM(D50:D54)</f>
        <v>0</v>
      </c>
      <c r="E49" s="836">
        <f>SUM(E50:E54)</f>
        <v>0</v>
      </c>
    </row>
    <row r="50" spans="1:59" ht="11.25" customHeight="1" x14ac:dyDescent="0.25">
      <c r="A50" s="815" t="s">
        <v>1097</v>
      </c>
      <c r="B50" s="831"/>
      <c r="C50" s="831"/>
      <c r="D50" s="831"/>
      <c r="E50" s="831"/>
    </row>
    <row r="51" spans="1:59" ht="11.25" customHeight="1" x14ac:dyDescent="0.25">
      <c r="A51" s="815" t="s">
        <v>1098</v>
      </c>
      <c r="B51" s="831"/>
      <c r="C51" s="831"/>
      <c r="D51" s="831"/>
      <c r="E51" s="831"/>
    </row>
    <row r="52" spans="1:59" ht="11.25" customHeight="1" x14ac:dyDescent="0.25">
      <c r="A52" s="815" t="s">
        <v>1099</v>
      </c>
      <c r="B52" s="831"/>
      <c r="C52" s="831"/>
      <c r="D52" s="831"/>
      <c r="E52" s="831"/>
    </row>
    <row r="53" spans="1:59" ht="11.25" customHeight="1" x14ac:dyDescent="0.25">
      <c r="A53" s="815" t="s">
        <v>1100</v>
      </c>
      <c r="B53" s="831"/>
      <c r="C53" s="831"/>
      <c r="D53" s="831"/>
      <c r="E53" s="831"/>
    </row>
    <row r="54" spans="1:59" ht="11.25" customHeight="1" x14ac:dyDescent="0.25">
      <c r="A54" s="815" t="s">
        <v>1101</v>
      </c>
      <c r="B54" s="831"/>
      <c r="C54" s="831"/>
      <c r="D54" s="831"/>
      <c r="E54" s="831"/>
    </row>
    <row r="55" spans="1:59" ht="11.25" customHeight="1" x14ac:dyDescent="0.25">
      <c r="A55" s="815" t="s">
        <v>1102</v>
      </c>
      <c r="B55" s="836">
        <f>SUM(B56:B60)</f>
        <v>0</v>
      </c>
      <c r="C55" s="836">
        <f>SUM(C56:C60)</f>
        <v>0</v>
      </c>
      <c r="D55" s="836">
        <f>SUM(D56:D60)</f>
        <v>0</v>
      </c>
      <c r="E55" s="836">
        <f>SUM(E56:E60)</f>
        <v>0</v>
      </c>
    </row>
    <row r="56" spans="1:59" ht="11.25" customHeight="1" x14ac:dyDescent="0.25">
      <c r="A56" s="815" t="s">
        <v>1097</v>
      </c>
      <c r="B56" s="831"/>
      <c r="C56" s="579"/>
      <c r="D56" s="579"/>
      <c r="E56" s="837"/>
    </row>
    <row r="57" spans="1:59" ht="11.25" customHeight="1" x14ac:dyDescent="0.25">
      <c r="A57" s="815" t="s">
        <v>1098</v>
      </c>
      <c r="B57" s="831"/>
      <c r="C57" s="579"/>
      <c r="D57" s="579"/>
      <c r="E57" s="837"/>
    </row>
    <row r="58" spans="1:59" ht="11.25" customHeight="1" x14ac:dyDescent="0.25">
      <c r="A58" s="815" t="s">
        <v>1099</v>
      </c>
      <c r="B58" s="831"/>
      <c r="C58" s="579"/>
      <c r="D58" s="579"/>
      <c r="E58" s="837"/>
    </row>
    <row r="59" spans="1:59" ht="11.25" customHeight="1" x14ac:dyDescent="0.25">
      <c r="A59" s="815" t="s">
        <v>1100</v>
      </c>
      <c r="B59" s="831"/>
      <c r="C59" s="579"/>
      <c r="D59" s="838"/>
      <c r="E59" s="839"/>
    </row>
    <row r="60" spans="1:59" ht="11.25" customHeight="1" x14ac:dyDescent="0.25">
      <c r="A60" s="815" t="s">
        <v>1101</v>
      </c>
      <c r="B60" s="831"/>
      <c r="C60" s="579"/>
      <c r="D60" s="838"/>
      <c r="E60" s="839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</row>
    <row r="61" spans="1:59" ht="11.25" customHeight="1" x14ac:dyDescent="0.25">
      <c r="A61" s="840" t="s">
        <v>1001</v>
      </c>
      <c r="B61" s="841">
        <f>+B55+B49</f>
        <v>0</v>
      </c>
      <c r="C61" s="841">
        <f>+C55+C49</f>
        <v>0</v>
      </c>
      <c r="D61" s="841">
        <f>+D55+D49</f>
        <v>0</v>
      </c>
      <c r="E61" s="841">
        <f>+E55+E49</f>
        <v>0</v>
      </c>
    </row>
    <row r="62" spans="1:59" ht="11.25" customHeight="1" x14ac:dyDescent="0.25">
      <c r="A62" s="842"/>
      <c r="B62" s="1287" t="s">
        <v>1103</v>
      </c>
      <c r="C62" s="1288" t="s">
        <v>1104</v>
      </c>
      <c r="D62" s="1288"/>
      <c r="E62" s="1288"/>
    </row>
    <row r="63" spans="1:59" ht="11.25" customHeight="1" x14ac:dyDescent="0.25">
      <c r="A63" s="843" t="s">
        <v>1105</v>
      </c>
      <c r="B63" s="1287"/>
      <c r="C63" s="1287" t="s">
        <v>1106</v>
      </c>
      <c r="D63" s="1278" t="s">
        <v>1107</v>
      </c>
      <c r="E63" s="1278"/>
    </row>
    <row r="64" spans="1:59" ht="11.25" customHeight="1" x14ac:dyDescent="0.25">
      <c r="A64" s="844"/>
      <c r="B64" s="1287"/>
      <c r="C64" s="1287"/>
      <c r="D64" s="1278"/>
      <c r="E64" s="1278"/>
    </row>
    <row r="65" spans="1:5" ht="11.25" customHeight="1" x14ac:dyDescent="0.25">
      <c r="A65" s="815" t="s">
        <v>1108</v>
      </c>
      <c r="B65" s="837"/>
      <c r="C65" s="845">
        <v>0.25</v>
      </c>
      <c r="D65" s="1289"/>
      <c r="E65" s="1289"/>
    </row>
    <row r="66" spans="1:5" ht="13" customHeight="1" x14ac:dyDescent="0.25">
      <c r="A66" s="815" t="s">
        <v>1109</v>
      </c>
      <c r="B66" s="837"/>
      <c r="C66" s="845">
        <v>0.60000000000000009</v>
      </c>
      <c r="D66" s="1290"/>
      <c r="E66" s="1290"/>
    </row>
    <row r="67" spans="1:5" ht="11.25" customHeight="1" x14ac:dyDescent="0.25">
      <c r="A67" s="815" t="s">
        <v>1110</v>
      </c>
      <c r="B67" s="837"/>
      <c r="C67" s="845">
        <v>0.60000000000000009</v>
      </c>
      <c r="D67" s="1290"/>
      <c r="E67" s="1290"/>
    </row>
    <row r="68" spans="1:5" ht="11.25" customHeight="1" x14ac:dyDescent="0.25">
      <c r="A68" s="820" t="s">
        <v>1111</v>
      </c>
      <c r="B68" s="846"/>
      <c r="C68" s="847" t="s">
        <v>1112</v>
      </c>
      <c r="D68" s="1291"/>
      <c r="E68" s="1291"/>
    </row>
    <row r="69" spans="1:5" s="813" customFormat="1" ht="21.75" customHeight="1" x14ac:dyDescent="0.25">
      <c r="A69" s="848" t="s">
        <v>1113</v>
      </c>
      <c r="B69" s="1278" t="s">
        <v>1114</v>
      </c>
      <c r="C69" s="1278"/>
      <c r="D69" s="1278" t="s">
        <v>1115</v>
      </c>
      <c r="E69" s="1278"/>
    </row>
    <row r="70" spans="1:5" ht="11.25" customHeight="1" x14ac:dyDescent="0.25">
      <c r="A70" s="849" t="s">
        <v>1116</v>
      </c>
      <c r="B70" s="1168"/>
      <c r="C70" s="1168"/>
      <c r="D70" s="1168"/>
      <c r="E70" s="1168"/>
    </row>
    <row r="71" spans="1:5" ht="11.25" customHeight="1" x14ac:dyDescent="0.25">
      <c r="A71" s="820" t="s">
        <v>1117</v>
      </c>
      <c r="B71" s="1174"/>
      <c r="C71" s="1174"/>
      <c r="D71" s="1174"/>
      <c r="E71" s="1174"/>
    </row>
    <row r="72" spans="1:5" s="813" customFormat="1" ht="21.75" customHeight="1" x14ac:dyDescent="0.25">
      <c r="A72" s="850" t="s">
        <v>1118</v>
      </c>
      <c r="B72" s="812" t="s">
        <v>1119</v>
      </c>
      <c r="C72" s="851" t="s">
        <v>1120</v>
      </c>
      <c r="D72" s="812" t="s">
        <v>1121</v>
      </c>
      <c r="E72" s="812" t="s">
        <v>1122</v>
      </c>
    </row>
    <row r="73" spans="1:5" ht="11.25" customHeight="1" x14ac:dyDescent="0.25">
      <c r="A73" s="815" t="s">
        <v>1123</v>
      </c>
      <c r="B73" s="563"/>
      <c r="C73" s="563"/>
      <c r="D73" s="563"/>
      <c r="E73" s="563"/>
    </row>
    <row r="74" spans="1:5" ht="11.25" customHeight="1" x14ac:dyDescent="0.25">
      <c r="A74" s="815" t="s">
        <v>1124</v>
      </c>
      <c r="B74" s="837"/>
      <c r="C74" s="837"/>
      <c r="D74" s="837"/>
      <c r="E74" s="837"/>
    </row>
    <row r="75" spans="1:5" ht="11.25" customHeight="1" x14ac:dyDescent="0.25">
      <c r="A75" s="815" t="s">
        <v>1125</v>
      </c>
      <c r="B75" s="837"/>
      <c r="C75" s="837"/>
      <c r="D75" s="837"/>
      <c r="E75" s="837"/>
    </row>
    <row r="76" spans="1:5" ht="11.25" customHeight="1" x14ac:dyDescent="0.25">
      <c r="A76" s="815" t="s">
        <v>1079</v>
      </c>
      <c r="B76" s="565">
        <f>+B74-B75</f>
        <v>0</v>
      </c>
      <c r="C76" s="565">
        <f>+C74-C75</f>
        <v>0</v>
      </c>
      <c r="D76" s="565">
        <f>+D74-D75</f>
        <v>0</v>
      </c>
      <c r="E76" s="565">
        <f>+E74-E75</f>
        <v>0</v>
      </c>
    </row>
    <row r="77" spans="1:5" ht="11.25" customHeight="1" x14ac:dyDescent="0.25">
      <c r="A77" s="815" t="s">
        <v>1126</v>
      </c>
      <c r="B77" s="837"/>
      <c r="C77" s="837"/>
      <c r="D77" s="837"/>
      <c r="E77" s="837"/>
    </row>
    <row r="78" spans="1:5" ht="11.25" customHeight="1" x14ac:dyDescent="0.25">
      <c r="A78" s="815" t="s">
        <v>1124</v>
      </c>
      <c r="B78" s="837"/>
      <c r="C78" s="837"/>
      <c r="D78" s="837"/>
      <c r="E78" s="837"/>
    </row>
    <row r="79" spans="1:5" ht="11.25" customHeight="1" x14ac:dyDescent="0.25">
      <c r="A79" s="815" t="s">
        <v>1127</v>
      </c>
      <c r="B79" s="837"/>
      <c r="C79" s="837"/>
      <c r="D79" s="837"/>
      <c r="E79" s="837"/>
    </row>
    <row r="80" spans="1:5" ht="11.25" customHeight="1" x14ac:dyDescent="0.25">
      <c r="A80" s="815" t="s">
        <v>1079</v>
      </c>
      <c r="B80" s="565">
        <f>+B78-B79</f>
        <v>0</v>
      </c>
      <c r="C80" s="565">
        <f>+C78-C79</f>
        <v>0</v>
      </c>
      <c r="D80" s="565">
        <f>+D78-D79</f>
        <v>0</v>
      </c>
      <c r="E80" s="565">
        <f>+E78-E79</f>
        <v>0</v>
      </c>
    </row>
    <row r="81" spans="1:21" s="813" customFormat="1" ht="21" customHeight="1" x14ac:dyDescent="0.25">
      <c r="A81" s="811" t="s">
        <v>1128</v>
      </c>
      <c r="B81" s="1278" t="s">
        <v>1129</v>
      </c>
      <c r="C81" s="1278"/>
      <c r="D81" s="1278" t="s">
        <v>1130</v>
      </c>
      <c r="E81" s="1278"/>
    </row>
    <row r="82" spans="1:21" ht="11.25" customHeight="1" x14ac:dyDescent="0.25">
      <c r="A82" s="815" t="s">
        <v>1131</v>
      </c>
      <c r="B82" s="1168"/>
      <c r="C82" s="1168"/>
      <c r="D82" s="1168"/>
      <c r="E82" s="1168"/>
    </row>
    <row r="83" spans="1:21" ht="11.25" customHeight="1" x14ac:dyDescent="0.25">
      <c r="A83" s="820" t="s">
        <v>1132</v>
      </c>
      <c r="B83" s="1174"/>
      <c r="C83" s="1174"/>
      <c r="D83" s="1174"/>
      <c r="E83" s="1174"/>
    </row>
    <row r="84" spans="1:21" ht="11.25" customHeight="1" x14ac:dyDescent="0.25">
      <c r="A84" s="557"/>
      <c r="B84" s="557"/>
    </row>
    <row r="85" spans="1:21" ht="11.25" customHeight="1" x14ac:dyDescent="0.25">
      <c r="A85" s="1257" t="s">
        <v>1133</v>
      </c>
      <c r="B85" s="1287" t="s">
        <v>1103</v>
      </c>
      <c r="C85" s="1288" t="s">
        <v>1134</v>
      </c>
      <c r="D85" s="1288"/>
      <c r="E85" s="1288"/>
    </row>
    <row r="86" spans="1:21" ht="11.25" customHeight="1" x14ac:dyDescent="0.25">
      <c r="A86" s="1257"/>
      <c r="B86" s="1287"/>
      <c r="C86" s="1287" t="s">
        <v>1106</v>
      </c>
      <c r="D86" s="1278" t="s">
        <v>1107</v>
      </c>
      <c r="E86" s="1278"/>
    </row>
    <row r="87" spans="1:21" ht="11.25" customHeight="1" x14ac:dyDescent="0.25">
      <c r="A87" s="1257"/>
      <c r="B87" s="1287"/>
      <c r="C87" s="1287"/>
      <c r="D87" s="1278"/>
      <c r="E87" s="1278"/>
    </row>
    <row r="88" spans="1:21" ht="11.25" customHeight="1" x14ac:dyDescent="0.25">
      <c r="A88" s="840" t="s">
        <v>1135</v>
      </c>
      <c r="B88" s="852"/>
      <c r="C88" s="853"/>
      <c r="D88" s="1292"/>
      <c r="E88" s="1292"/>
    </row>
    <row r="89" spans="1:21" ht="11.25" customHeight="1" x14ac:dyDescent="0.25">
      <c r="A89" s="822"/>
      <c r="B89" s="822"/>
      <c r="C89" s="854"/>
      <c r="D89" s="822"/>
      <c r="E89" s="822"/>
    </row>
    <row r="90" spans="1:21" s="813" customFormat="1" ht="21.75" customHeight="1" x14ac:dyDescent="0.25">
      <c r="A90" s="855" t="s">
        <v>1136</v>
      </c>
      <c r="B90" s="1278" t="s">
        <v>1137</v>
      </c>
      <c r="C90" s="1278"/>
      <c r="D90" s="1278"/>
      <c r="E90" s="1278"/>
    </row>
    <row r="91" spans="1:21" ht="11.25" customHeight="1" x14ac:dyDescent="0.25">
      <c r="A91" s="856" t="s">
        <v>1138</v>
      </c>
      <c r="B91" s="1292"/>
      <c r="C91" s="1292"/>
      <c r="D91" s="1292"/>
      <c r="E91" s="1292"/>
    </row>
    <row r="92" spans="1:21" ht="25.5" customHeight="1" x14ac:dyDescent="0.25">
      <c r="A92" s="1293" t="s">
        <v>160</v>
      </c>
      <c r="B92" s="1293"/>
      <c r="C92" s="1293"/>
      <c r="D92" s="1293"/>
      <c r="E92" s="1293"/>
      <c r="F92" s="857"/>
      <c r="G92" s="857"/>
      <c r="H92" s="857"/>
      <c r="I92" s="857"/>
      <c r="J92" s="857"/>
      <c r="K92" s="857"/>
      <c r="L92" s="857"/>
      <c r="M92" s="857"/>
      <c r="N92" s="857"/>
      <c r="O92" s="857"/>
      <c r="P92" s="857"/>
      <c r="Q92" s="857"/>
      <c r="R92" s="857"/>
      <c r="S92" s="857"/>
      <c r="T92" s="857"/>
      <c r="U92" s="857"/>
    </row>
  </sheetData>
  <sheetProtection password="F3F6" sheet="1"/>
  <mergeCells count="70">
    <mergeCell ref="D88:E88"/>
    <mergeCell ref="B90:E90"/>
    <mergeCell ref="B91:E91"/>
    <mergeCell ref="A92:E92"/>
    <mergeCell ref="B82:C82"/>
    <mergeCell ref="D82:E82"/>
    <mergeCell ref="B83:C83"/>
    <mergeCell ref="D83:E83"/>
    <mergeCell ref="A85:A87"/>
    <mergeCell ref="B85:B87"/>
    <mergeCell ref="C85:E85"/>
    <mergeCell ref="C86:C87"/>
    <mergeCell ref="D86:E87"/>
    <mergeCell ref="B70:C70"/>
    <mergeCell ref="D70:E70"/>
    <mergeCell ref="B71:C71"/>
    <mergeCell ref="D71:E71"/>
    <mergeCell ref="B81:C81"/>
    <mergeCell ref="D81:E81"/>
    <mergeCell ref="D65:E65"/>
    <mergeCell ref="D66:E66"/>
    <mergeCell ref="D67:E67"/>
    <mergeCell ref="D68:E68"/>
    <mergeCell ref="B69:C69"/>
    <mergeCell ref="D69:E69"/>
    <mergeCell ref="D44:E44"/>
    <mergeCell ref="D45:E45"/>
    <mergeCell ref="A47:A48"/>
    <mergeCell ref="B47:B48"/>
    <mergeCell ref="B62:B64"/>
    <mergeCell ref="C62:E62"/>
    <mergeCell ref="C63:C64"/>
    <mergeCell ref="D63:E64"/>
    <mergeCell ref="B36:E36"/>
    <mergeCell ref="B37:E37"/>
    <mergeCell ref="B38:E38"/>
    <mergeCell ref="A40:A43"/>
    <mergeCell ref="D40:E42"/>
    <mergeCell ref="C41:C42"/>
    <mergeCell ref="D43:E43"/>
    <mergeCell ref="B30:E30"/>
    <mergeCell ref="B31:E31"/>
    <mergeCell ref="B32:E32"/>
    <mergeCell ref="B33:E33"/>
    <mergeCell ref="B34:E34"/>
    <mergeCell ref="B35:E35"/>
    <mergeCell ref="B23:E23"/>
    <mergeCell ref="B24:E24"/>
    <mergeCell ref="B25:E25"/>
    <mergeCell ref="B26:E26"/>
    <mergeCell ref="B27:E27"/>
    <mergeCell ref="B28:E28"/>
    <mergeCell ref="B16:E16"/>
    <mergeCell ref="B17:E17"/>
    <mergeCell ref="B18:E18"/>
    <mergeCell ref="B19:E19"/>
    <mergeCell ref="B20:E20"/>
    <mergeCell ref="B21:E21"/>
    <mergeCell ref="B10:E10"/>
    <mergeCell ref="B11:E11"/>
    <mergeCell ref="B12:E12"/>
    <mergeCell ref="B13:E13"/>
    <mergeCell ref="B14:E14"/>
    <mergeCell ref="B15:E15"/>
    <mergeCell ref="A1:E1"/>
    <mergeCell ref="A3:E3"/>
    <mergeCell ref="A4:E4"/>
    <mergeCell ref="A5:E5"/>
    <mergeCell ref="A6:E6"/>
    <mergeCell ref="B9:E9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536"/>
  <sheetViews>
    <sheetView showGridLines="0" zoomScale="93" zoomScaleNormal="93" workbookViewId="0">
      <selection activeCell="B130" sqref="B130:G132"/>
    </sheetView>
  </sheetViews>
  <sheetFormatPr defaultColWidth="8.81640625" defaultRowHeight="11.25" customHeight="1" x14ac:dyDescent="0.3"/>
  <cols>
    <col min="1" max="1" width="59.7265625" style="20" customWidth="1"/>
    <col min="2" max="5" width="17.7265625" style="20" customWidth="1"/>
    <col min="6" max="6" width="17.81640625" style="20" customWidth="1"/>
    <col min="7" max="8" width="17.7265625" style="20" customWidth="1"/>
    <col min="9" max="9" width="17.81640625" style="20" customWidth="1"/>
    <col min="10" max="10" width="17.7265625" style="20" customWidth="1"/>
    <col min="11" max="11" width="12.7265625" style="20" customWidth="1"/>
    <col min="12" max="12" width="22.1796875" style="20" customWidth="1"/>
    <col min="13" max="13" width="41.7265625" style="20" customWidth="1"/>
    <col min="14" max="14" width="18.453125" style="20" customWidth="1"/>
    <col min="15" max="15" width="6.453125" style="20" customWidth="1"/>
    <col min="16" max="17" width="15.1796875" style="20" customWidth="1"/>
    <col min="18" max="18" width="21.7265625" style="20" customWidth="1"/>
    <col min="19" max="19" width="13.1796875" style="20" customWidth="1"/>
    <col min="20" max="16384" width="8.81640625" style="20"/>
  </cols>
  <sheetData>
    <row r="1" spans="1:13" ht="12.75" customHeight="1" x14ac:dyDescent="0.3">
      <c r="A1" s="21" t="s">
        <v>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 ht="12.75" customHeight="1" x14ac:dyDescent="0.3">
      <c r="A2" s="23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3" ht="11.25" customHeight="1" x14ac:dyDescent="0.3">
      <c r="A3" s="870" t="str">
        <f>+'Informações Iniciais'!A1</f>
        <v>ESTADO DO MARANHÃO - MUNICIPIO DE DAVINOPOLIS</v>
      </c>
      <c r="B3" s="870"/>
      <c r="C3" s="870"/>
      <c r="D3" s="870"/>
      <c r="E3" s="870"/>
      <c r="F3" s="870"/>
      <c r="G3" s="870"/>
      <c r="H3" s="870"/>
      <c r="I3" s="870"/>
      <c r="J3" s="870"/>
      <c r="K3" s="870"/>
      <c r="L3" s="870"/>
    </row>
    <row r="4" spans="1:13" ht="11.25" customHeight="1" x14ac:dyDescent="0.3">
      <c r="A4" s="871" t="s">
        <v>1</v>
      </c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22"/>
    </row>
    <row r="5" spans="1:13" ht="11.25" customHeight="1" x14ac:dyDescent="0.3">
      <c r="A5" s="872" t="s">
        <v>28</v>
      </c>
      <c r="B5" s="872"/>
      <c r="C5" s="872"/>
      <c r="D5" s="872"/>
      <c r="E5" s="872"/>
      <c r="F5" s="872"/>
      <c r="G5" s="872"/>
      <c r="H5" s="872"/>
      <c r="I5" s="872"/>
      <c r="J5" s="872"/>
      <c r="K5" s="872"/>
      <c r="L5" s="22"/>
    </row>
    <row r="6" spans="1:13" ht="14.65" customHeight="1" x14ac:dyDescent="0.3">
      <c r="A6" s="873" t="s">
        <v>29</v>
      </c>
      <c r="B6" s="873"/>
      <c r="C6" s="873"/>
      <c r="D6" s="873"/>
      <c r="E6" s="873"/>
      <c r="F6" s="873"/>
      <c r="G6" s="873"/>
      <c r="H6" s="873"/>
      <c r="I6" s="873"/>
      <c r="J6" s="873"/>
      <c r="K6" s="873"/>
      <c r="L6" s="22"/>
    </row>
    <row r="7" spans="1:13" ht="11.25" customHeight="1" x14ac:dyDescent="0.3">
      <c r="A7" s="870" t="str">
        <f>+'Informações Iniciais'!A5</f>
        <v>1º Bimestre de 2018</v>
      </c>
      <c r="B7" s="870"/>
      <c r="C7" s="870"/>
      <c r="D7" s="870"/>
      <c r="E7" s="870"/>
      <c r="F7" s="870"/>
      <c r="G7" s="870"/>
      <c r="H7" s="870"/>
      <c r="I7" s="870"/>
      <c r="J7" s="870"/>
      <c r="K7" s="870"/>
      <c r="L7" s="870"/>
    </row>
    <row r="8" spans="1:13" ht="11.25" customHeight="1" x14ac:dyDescent="0.3">
      <c r="A8" s="24"/>
      <c r="B8" s="24"/>
      <c r="C8" s="24"/>
      <c r="D8" s="24"/>
      <c r="E8" s="24"/>
      <c r="F8" s="24"/>
      <c r="G8" s="24"/>
      <c r="H8" s="25"/>
      <c r="I8" s="25"/>
      <c r="J8" s="26"/>
      <c r="K8" s="26"/>
      <c r="L8" s="22"/>
    </row>
    <row r="9" spans="1:13" ht="11.25" customHeight="1" x14ac:dyDescent="0.3">
      <c r="A9" s="27" t="s">
        <v>30</v>
      </c>
      <c r="B9" s="28"/>
      <c r="C9" s="28"/>
      <c r="D9" s="28"/>
      <c r="E9" s="29"/>
      <c r="F9" s="28"/>
      <c r="G9" s="28"/>
      <c r="H9" s="30"/>
      <c r="I9" s="26"/>
      <c r="J9" s="31"/>
      <c r="K9" s="22"/>
      <c r="L9" s="31" t="s">
        <v>31</v>
      </c>
    </row>
    <row r="10" spans="1:13" ht="11.25" customHeight="1" x14ac:dyDescent="0.3">
      <c r="A10" s="874" t="s">
        <v>32</v>
      </c>
      <c r="B10" s="875" t="s">
        <v>33</v>
      </c>
      <c r="C10" s="875"/>
      <c r="D10" s="876" t="s">
        <v>34</v>
      </c>
      <c r="E10" s="876"/>
      <c r="F10" s="877" t="s">
        <v>35</v>
      </c>
      <c r="G10" s="877"/>
      <c r="H10" s="877"/>
      <c r="I10" s="877"/>
      <c r="J10" s="877"/>
      <c r="K10" s="877"/>
      <c r="L10" s="878" t="s">
        <v>36</v>
      </c>
      <c r="M10" s="32"/>
    </row>
    <row r="11" spans="1:13" ht="12.75" customHeight="1" x14ac:dyDescent="0.3">
      <c r="A11" s="874"/>
      <c r="B11" s="875"/>
      <c r="C11" s="875"/>
      <c r="D11" s="876"/>
      <c r="E11" s="876"/>
      <c r="F11" s="879" t="s">
        <v>37</v>
      </c>
      <c r="G11" s="879"/>
      <c r="H11" s="34" t="s">
        <v>38</v>
      </c>
      <c r="I11" s="880" t="s">
        <v>39</v>
      </c>
      <c r="J11" s="880"/>
      <c r="K11" s="35" t="s">
        <v>38</v>
      </c>
      <c r="L11" s="878"/>
    </row>
    <row r="12" spans="1:13" ht="11.25" customHeight="1" x14ac:dyDescent="0.3">
      <c r="A12" s="874"/>
      <c r="B12" s="875"/>
      <c r="C12" s="875"/>
      <c r="D12" s="881" t="s">
        <v>40</v>
      </c>
      <c r="E12" s="881"/>
      <c r="F12" s="881" t="s">
        <v>41</v>
      </c>
      <c r="G12" s="881"/>
      <c r="H12" s="37" t="s">
        <v>42</v>
      </c>
      <c r="I12" s="881" t="s">
        <v>43</v>
      </c>
      <c r="J12" s="881"/>
      <c r="K12" s="38" t="s">
        <v>44</v>
      </c>
      <c r="L12" s="36" t="s">
        <v>45</v>
      </c>
    </row>
    <row r="13" spans="1:13" ht="12.75" customHeight="1" x14ac:dyDescent="0.3">
      <c r="A13" s="39" t="s">
        <v>46</v>
      </c>
      <c r="B13" s="882">
        <f>+B14+B54</f>
        <v>50259789.900000006</v>
      </c>
      <c r="C13" s="882"/>
      <c r="D13" s="882">
        <f>+D14+D54</f>
        <v>50259789.900000006</v>
      </c>
      <c r="E13" s="882"/>
      <c r="F13" s="882">
        <f>+F14+F54</f>
        <v>5813602.9800000004</v>
      </c>
      <c r="G13" s="882"/>
      <c r="H13" s="40">
        <f t="shared" ref="H13:H21" si="0">IF(D13="",0,IF(D13=0,0,+F13/D13))</f>
        <v>0.11567105615775763</v>
      </c>
      <c r="I13" s="882">
        <f>+I14+I54</f>
        <v>5813602.9800000004</v>
      </c>
      <c r="J13" s="882"/>
      <c r="K13" s="40">
        <f t="shared" ref="K13:K59" si="1">IF(D13="",0,IF(D13=0,0,I13/D13))</f>
        <v>0.11567105615775763</v>
      </c>
      <c r="L13" s="41">
        <f t="shared" ref="L13:L76" si="2">+D13-I13</f>
        <v>44446186.920000002</v>
      </c>
    </row>
    <row r="14" spans="1:13" ht="12.75" customHeight="1" x14ac:dyDescent="0.3">
      <c r="A14" s="42" t="s">
        <v>47</v>
      </c>
      <c r="B14" s="883">
        <f>+B15+B19+B24+B32+B33+B34+B40+B49</f>
        <v>55158427.560000002</v>
      </c>
      <c r="C14" s="883"/>
      <c r="D14" s="883">
        <f>+D15+D19+D24+D32+D33+D34+D40+D49</f>
        <v>55158427.560000002</v>
      </c>
      <c r="E14" s="883"/>
      <c r="F14" s="883">
        <f>+F15+F19+F24+F32+F33+F34+F40+F49</f>
        <v>6332489.1200000001</v>
      </c>
      <c r="G14" s="883"/>
      <c r="H14" s="43">
        <f t="shared" si="0"/>
        <v>0.11480546854080768</v>
      </c>
      <c r="I14" s="883">
        <f>+I15+I19+I24+I32+I33+I34+I40+I49</f>
        <v>6332489.1200000001</v>
      </c>
      <c r="J14" s="883"/>
      <c r="K14" s="43">
        <f t="shared" si="1"/>
        <v>0.11480546854080768</v>
      </c>
      <c r="L14" s="44">
        <f t="shared" si="2"/>
        <v>48825938.440000005</v>
      </c>
    </row>
    <row r="15" spans="1:13" ht="12.75" customHeight="1" x14ac:dyDescent="0.3">
      <c r="A15" s="45" t="s">
        <v>48</v>
      </c>
      <c r="B15" s="884">
        <f>SUM(B16:C18)</f>
        <v>2067411.67</v>
      </c>
      <c r="C15" s="884"/>
      <c r="D15" s="884">
        <f>SUM(D16:E18)</f>
        <v>2067411.67</v>
      </c>
      <c r="E15" s="884"/>
      <c r="F15" s="884">
        <f>SUM(F16:G18)</f>
        <v>179052.82</v>
      </c>
      <c r="G15" s="884"/>
      <c r="H15" s="46">
        <f t="shared" si="0"/>
        <v>8.6607240637274735E-2</v>
      </c>
      <c r="I15" s="884">
        <f>SUM(I16:J18)</f>
        <v>179052.82</v>
      </c>
      <c r="J15" s="884"/>
      <c r="K15" s="46">
        <f t="shared" si="1"/>
        <v>8.6607240637274735E-2</v>
      </c>
      <c r="L15" s="47">
        <f t="shared" si="2"/>
        <v>1888358.8499999999</v>
      </c>
    </row>
    <row r="16" spans="1:13" ht="12.75" customHeight="1" x14ac:dyDescent="0.3">
      <c r="A16" s="48" t="s">
        <v>49</v>
      </c>
      <c r="B16" s="885">
        <v>830045.41</v>
      </c>
      <c r="C16" s="885"/>
      <c r="D16" s="885">
        <v>830045.41</v>
      </c>
      <c r="E16" s="885"/>
      <c r="F16" s="885">
        <v>129781.88</v>
      </c>
      <c r="G16" s="885"/>
      <c r="H16" s="49">
        <f t="shared" si="0"/>
        <v>0.15635515652089443</v>
      </c>
      <c r="I16" s="885">
        <v>129781.88</v>
      </c>
      <c r="J16" s="885"/>
      <c r="K16" s="49">
        <f t="shared" si="1"/>
        <v>0.15635515652089443</v>
      </c>
      <c r="L16" s="50">
        <f t="shared" si="2"/>
        <v>700263.53</v>
      </c>
    </row>
    <row r="17" spans="1:12" ht="12.75" customHeight="1" x14ac:dyDescent="0.3">
      <c r="A17" s="48" t="s">
        <v>50</v>
      </c>
      <c r="B17" s="885">
        <v>55545.01</v>
      </c>
      <c r="C17" s="885"/>
      <c r="D17" s="885">
        <v>55545.01</v>
      </c>
      <c r="E17" s="885"/>
      <c r="F17" s="885">
        <v>49270.94</v>
      </c>
      <c r="G17" s="885"/>
      <c r="H17" s="49">
        <f t="shared" si="0"/>
        <v>0.88704529893864459</v>
      </c>
      <c r="I17" s="885">
        <v>49270.94</v>
      </c>
      <c r="J17" s="885"/>
      <c r="K17" s="49">
        <f t="shared" si="1"/>
        <v>0.88704529893864459</v>
      </c>
      <c r="L17" s="50">
        <f t="shared" si="2"/>
        <v>6274.07</v>
      </c>
    </row>
    <row r="18" spans="1:12" ht="12.75" customHeight="1" x14ac:dyDescent="0.3">
      <c r="A18" s="48" t="s">
        <v>51</v>
      </c>
      <c r="B18" s="885">
        <v>1181821.25</v>
      </c>
      <c r="C18" s="885"/>
      <c r="D18" s="885">
        <v>1181821.25</v>
      </c>
      <c r="E18" s="885"/>
      <c r="F18" s="885"/>
      <c r="G18" s="885"/>
      <c r="H18" s="49">
        <f t="shared" si="0"/>
        <v>0</v>
      </c>
      <c r="I18" s="885"/>
      <c r="J18" s="885"/>
      <c r="K18" s="49">
        <f t="shared" si="1"/>
        <v>0</v>
      </c>
      <c r="L18" s="50">
        <f t="shared" si="2"/>
        <v>1181821.25</v>
      </c>
    </row>
    <row r="19" spans="1:12" ht="12.75" customHeight="1" x14ac:dyDescent="0.3">
      <c r="A19" s="51" t="s">
        <v>52</v>
      </c>
      <c r="B19" s="884">
        <f>SUM(B20:C23)</f>
        <v>197323.41999999998</v>
      </c>
      <c r="C19" s="884"/>
      <c r="D19" s="884">
        <f>SUM(D20:E23)</f>
        <v>197323.41999999998</v>
      </c>
      <c r="E19" s="884"/>
      <c r="F19" s="884">
        <f>SUM(F20:G23)</f>
        <v>0</v>
      </c>
      <c r="G19" s="884"/>
      <c r="H19" s="46">
        <f t="shared" si="0"/>
        <v>0</v>
      </c>
      <c r="I19" s="884">
        <f>SUM(I20:J23)</f>
        <v>0</v>
      </c>
      <c r="J19" s="884"/>
      <c r="K19" s="46">
        <f t="shared" si="1"/>
        <v>0</v>
      </c>
      <c r="L19" s="47">
        <f t="shared" si="2"/>
        <v>197323.41999999998</v>
      </c>
    </row>
    <row r="20" spans="1:12" ht="12.75" customHeight="1" x14ac:dyDescent="0.3">
      <c r="A20" s="48" t="s">
        <v>53</v>
      </c>
      <c r="B20" s="885">
        <v>32010.92</v>
      </c>
      <c r="C20" s="885"/>
      <c r="D20" s="885">
        <v>32010.92</v>
      </c>
      <c r="E20" s="885"/>
      <c r="F20" s="885"/>
      <c r="G20" s="885"/>
      <c r="H20" s="49">
        <f t="shared" si="0"/>
        <v>0</v>
      </c>
      <c r="I20" s="885"/>
      <c r="J20" s="885"/>
      <c r="K20" s="49">
        <f t="shared" si="1"/>
        <v>0</v>
      </c>
      <c r="L20" s="50">
        <f t="shared" si="2"/>
        <v>32010.92</v>
      </c>
    </row>
    <row r="21" spans="1:12" ht="12.75" customHeight="1" x14ac:dyDescent="0.3">
      <c r="A21" s="48" t="s">
        <v>54</v>
      </c>
      <c r="B21" s="885"/>
      <c r="C21" s="885"/>
      <c r="D21" s="885"/>
      <c r="E21" s="885"/>
      <c r="F21" s="885"/>
      <c r="G21" s="885"/>
      <c r="H21" s="49">
        <f t="shared" si="0"/>
        <v>0</v>
      </c>
      <c r="I21" s="885"/>
      <c r="J21" s="885"/>
      <c r="K21" s="49">
        <f t="shared" si="1"/>
        <v>0</v>
      </c>
      <c r="L21" s="50">
        <f t="shared" si="2"/>
        <v>0</v>
      </c>
    </row>
    <row r="22" spans="1:12" ht="25.75" customHeight="1" x14ac:dyDescent="0.3">
      <c r="A22" s="52" t="s">
        <v>55</v>
      </c>
      <c r="B22" s="53"/>
      <c r="C22" s="53"/>
      <c r="D22" s="885"/>
      <c r="E22" s="885"/>
      <c r="F22" s="885"/>
      <c r="G22" s="885"/>
      <c r="H22" s="49"/>
      <c r="I22" s="885"/>
      <c r="J22" s="885"/>
      <c r="K22" s="49">
        <f t="shared" si="1"/>
        <v>0</v>
      </c>
      <c r="L22" s="50">
        <f t="shared" si="2"/>
        <v>0</v>
      </c>
    </row>
    <row r="23" spans="1:12" ht="24.65" customHeight="1" x14ac:dyDescent="0.3">
      <c r="A23" s="54" t="s">
        <v>56</v>
      </c>
      <c r="B23" s="885">
        <v>165312.5</v>
      </c>
      <c r="C23" s="885"/>
      <c r="D23" s="885">
        <v>165312.5</v>
      </c>
      <c r="E23" s="885"/>
      <c r="F23" s="885"/>
      <c r="G23" s="885"/>
      <c r="H23" s="49">
        <f t="shared" ref="H23:H31" si="3">IF(D23="",0,IF(D23=0,0,+F23/D23))</f>
        <v>0</v>
      </c>
      <c r="I23" s="885"/>
      <c r="J23" s="885"/>
      <c r="K23" s="49">
        <f t="shared" si="1"/>
        <v>0</v>
      </c>
      <c r="L23" s="50">
        <f t="shared" si="2"/>
        <v>165312.5</v>
      </c>
    </row>
    <row r="24" spans="1:12" ht="12.75" customHeight="1" x14ac:dyDescent="0.3">
      <c r="A24" s="51" t="s">
        <v>57</v>
      </c>
      <c r="B24" s="884">
        <f>SUM(B25:C31)</f>
        <v>163490.23000000001</v>
      </c>
      <c r="C24" s="884"/>
      <c r="D24" s="884">
        <f>SUM(D25:E31)</f>
        <v>163490.23000000001</v>
      </c>
      <c r="E24" s="884"/>
      <c r="F24" s="884">
        <f>SUM(F25:G31)</f>
        <v>5765.73</v>
      </c>
      <c r="G24" s="884"/>
      <c r="H24" s="46">
        <f t="shared" si="3"/>
        <v>3.5266511032494105E-2</v>
      </c>
      <c r="I24" s="884">
        <f>SUM(I25:J31)</f>
        <v>5765.73</v>
      </c>
      <c r="J24" s="884"/>
      <c r="K24" s="46">
        <f t="shared" si="1"/>
        <v>3.5266511032494105E-2</v>
      </c>
      <c r="L24" s="47">
        <f t="shared" si="2"/>
        <v>157724.5</v>
      </c>
    </row>
    <row r="25" spans="1:12" ht="12.75" customHeight="1" x14ac:dyDescent="0.3">
      <c r="A25" s="48" t="s">
        <v>58</v>
      </c>
      <c r="B25" s="885">
        <v>65959.69</v>
      </c>
      <c r="C25" s="885"/>
      <c r="D25" s="885">
        <v>65959.69</v>
      </c>
      <c r="E25" s="885"/>
      <c r="F25" s="885"/>
      <c r="G25" s="885"/>
      <c r="H25" s="49">
        <f t="shared" si="3"/>
        <v>0</v>
      </c>
      <c r="I25" s="885"/>
      <c r="J25" s="885"/>
      <c r="K25" s="49">
        <f t="shared" si="1"/>
        <v>0</v>
      </c>
      <c r="L25" s="50">
        <f t="shared" si="2"/>
        <v>65959.69</v>
      </c>
    </row>
    <row r="26" spans="1:12" ht="12.75" customHeight="1" x14ac:dyDescent="0.3">
      <c r="A26" s="48" t="s">
        <v>59</v>
      </c>
      <c r="B26" s="885">
        <v>88025.08</v>
      </c>
      <c r="C26" s="885"/>
      <c r="D26" s="885">
        <v>88025.08</v>
      </c>
      <c r="E26" s="885"/>
      <c r="F26" s="885">
        <v>5765.73</v>
      </c>
      <c r="G26" s="885"/>
      <c r="H26" s="49">
        <f t="shared" si="3"/>
        <v>6.55009913083862E-2</v>
      </c>
      <c r="I26" s="885">
        <v>5765.73</v>
      </c>
      <c r="J26" s="885"/>
      <c r="K26" s="49">
        <f t="shared" si="1"/>
        <v>6.55009913083862E-2</v>
      </c>
      <c r="L26" s="50">
        <f t="shared" si="2"/>
        <v>82259.350000000006</v>
      </c>
    </row>
    <row r="27" spans="1:12" ht="25.75" customHeight="1" x14ac:dyDescent="0.3">
      <c r="A27" s="54" t="s">
        <v>60</v>
      </c>
      <c r="B27" s="885"/>
      <c r="C27" s="885"/>
      <c r="D27" s="885"/>
      <c r="E27" s="885"/>
      <c r="F27" s="885"/>
      <c r="G27" s="885"/>
      <c r="H27" s="49">
        <f t="shared" si="3"/>
        <v>0</v>
      </c>
      <c r="I27" s="885"/>
      <c r="J27" s="885"/>
      <c r="K27" s="49">
        <f t="shared" si="1"/>
        <v>0</v>
      </c>
      <c r="L27" s="50">
        <f t="shared" si="2"/>
        <v>0</v>
      </c>
    </row>
    <row r="28" spans="1:12" ht="12.75" customHeight="1" x14ac:dyDescent="0.3">
      <c r="A28" s="48" t="s">
        <v>61</v>
      </c>
      <c r="B28" s="885"/>
      <c r="C28" s="885"/>
      <c r="D28" s="885"/>
      <c r="E28" s="885"/>
      <c r="F28" s="885"/>
      <c r="G28" s="885"/>
      <c r="H28" s="49">
        <f t="shared" si="3"/>
        <v>0</v>
      </c>
      <c r="I28" s="885"/>
      <c r="J28" s="885"/>
      <c r="K28" s="49">
        <f t="shared" si="1"/>
        <v>0</v>
      </c>
      <c r="L28" s="50">
        <f t="shared" si="2"/>
        <v>0</v>
      </c>
    </row>
    <row r="29" spans="1:12" ht="13" x14ac:dyDescent="0.3">
      <c r="A29" s="55" t="s">
        <v>62</v>
      </c>
      <c r="B29" s="886"/>
      <c r="C29" s="886"/>
      <c r="D29" s="886"/>
      <c r="E29" s="886"/>
      <c r="F29" s="886"/>
      <c r="G29" s="886"/>
      <c r="H29" s="57">
        <f t="shared" si="3"/>
        <v>0</v>
      </c>
      <c r="I29" s="886"/>
      <c r="J29" s="886"/>
      <c r="K29" s="57">
        <f t="shared" si="1"/>
        <v>0</v>
      </c>
      <c r="L29" s="58">
        <f t="shared" si="2"/>
        <v>0</v>
      </c>
    </row>
    <row r="30" spans="1:12" ht="12.75" customHeight="1" x14ac:dyDescent="0.3">
      <c r="A30" s="54" t="s">
        <v>63</v>
      </c>
      <c r="B30" s="885"/>
      <c r="C30" s="885"/>
      <c r="D30" s="885"/>
      <c r="E30" s="885"/>
      <c r="F30" s="885"/>
      <c r="G30" s="885"/>
      <c r="H30" s="49">
        <f t="shared" si="3"/>
        <v>0</v>
      </c>
      <c r="I30" s="885"/>
      <c r="J30" s="885"/>
      <c r="K30" s="49">
        <f t="shared" si="1"/>
        <v>0</v>
      </c>
      <c r="L30" s="50">
        <f t="shared" si="2"/>
        <v>0</v>
      </c>
    </row>
    <row r="31" spans="1:12" ht="12.75" customHeight="1" x14ac:dyDescent="0.3">
      <c r="A31" s="48" t="s">
        <v>64</v>
      </c>
      <c r="B31" s="885">
        <v>9505.4599999999991</v>
      </c>
      <c r="C31" s="885"/>
      <c r="D31" s="885">
        <v>9505.4599999999991</v>
      </c>
      <c r="E31" s="885"/>
      <c r="F31" s="885"/>
      <c r="G31" s="885"/>
      <c r="H31" s="49">
        <f t="shared" si="3"/>
        <v>0</v>
      </c>
      <c r="I31" s="885"/>
      <c r="J31" s="885"/>
      <c r="K31" s="49">
        <f t="shared" si="1"/>
        <v>0</v>
      </c>
      <c r="L31" s="50">
        <f t="shared" si="2"/>
        <v>9505.4599999999991</v>
      </c>
    </row>
    <row r="32" spans="1:12" ht="12.75" customHeight="1" x14ac:dyDescent="0.3">
      <c r="A32" s="51" t="s">
        <v>65</v>
      </c>
      <c r="B32" s="884">
        <v>0</v>
      </c>
      <c r="C32" s="884"/>
      <c r="D32" s="884">
        <v>0</v>
      </c>
      <c r="E32" s="884"/>
      <c r="F32" s="884">
        <v>0</v>
      </c>
      <c r="G32" s="884"/>
      <c r="H32" s="46">
        <v>0</v>
      </c>
      <c r="I32" s="884">
        <v>0</v>
      </c>
      <c r="J32" s="884"/>
      <c r="K32" s="59">
        <f t="shared" si="1"/>
        <v>0</v>
      </c>
      <c r="L32" s="60">
        <f t="shared" si="2"/>
        <v>0</v>
      </c>
    </row>
    <row r="33" spans="1:12" ht="12.75" customHeight="1" x14ac:dyDescent="0.3">
      <c r="A33" s="51" t="s">
        <v>66</v>
      </c>
      <c r="B33" s="884">
        <v>0</v>
      </c>
      <c r="C33" s="884"/>
      <c r="D33" s="884">
        <v>0</v>
      </c>
      <c r="E33" s="884"/>
      <c r="F33" s="884">
        <v>0</v>
      </c>
      <c r="G33" s="884"/>
      <c r="H33" s="46">
        <v>0</v>
      </c>
      <c r="I33" s="884">
        <v>0</v>
      </c>
      <c r="J33" s="884"/>
      <c r="K33" s="59">
        <f t="shared" si="1"/>
        <v>0</v>
      </c>
      <c r="L33" s="60">
        <f t="shared" si="2"/>
        <v>0</v>
      </c>
    </row>
    <row r="34" spans="1:12" ht="12.75" customHeight="1" x14ac:dyDescent="0.3">
      <c r="A34" s="51" t="s">
        <v>67</v>
      </c>
      <c r="B34" s="887">
        <f>SUM(B35:B39)</f>
        <v>19391.16</v>
      </c>
      <c r="C34" s="887"/>
      <c r="D34" s="887">
        <f>SUM(D35:D39)</f>
        <v>19391.16</v>
      </c>
      <c r="E34" s="887"/>
      <c r="F34" s="887">
        <f>SUM(F35:F39)</f>
        <v>0</v>
      </c>
      <c r="G34" s="887"/>
      <c r="H34" s="46">
        <f>IF(D34="",0,IF(D34=0,0,+F34/D34))</f>
        <v>0</v>
      </c>
      <c r="I34" s="887">
        <v>0</v>
      </c>
      <c r="J34" s="887"/>
      <c r="K34" s="46">
        <f t="shared" si="1"/>
        <v>0</v>
      </c>
      <c r="L34" s="60">
        <f t="shared" si="2"/>
        <v>19391.16</v>
      </c>
    </row>
    <row r="35" spans="1:12" ht="12.75" customHeight="1" x14ac:dyDescent="0.3">
      <c r="A35" s="48" t="s">
        <v>68</v>
      </c>
      <c r="B35" s="885">
        <v>12357.11</v>
      </c>
      <c r="C35" s="885"/>
      <c r="D35" s="885">
        <v>12357.11</v>
      </c>
      <c r="E35" s="885"/>
      <c r="F35" s="885"/>
      <c r="G35" s="885"/>
      <c r="H35" s="61"/>
      <c r="I35" s="885"/>
      <c r="J35" s="885"/>
      <c r="K35" s="61">
        <f t="shared" si="1"/>
        <v>0</v>
      </c>
      <c r="L35" s="62">
        <f t="shared" si="2"/>
        <v>12357.11</v>
      </c>
    </row>
    <row r="36" spans="1:12" ht="12.75" customHeight="1" x14ac:dyDescent="0.3">
      <c r="A36" s="48" t="s">
        <v>69</v>
      </c>
      <c r="B36" s="885">
        <v>0</v>
      </c>
      <c r="C36" s="885"/>
      <c r="D36" s="885"/>
      <c r="E36" s="885"/>
      <c r="F36" s="885"/>
      <c r="G36" s="885"/>
      <c r="H36" s="61"/>
      <c r="I36" s="885"/>
      <c r="J36" s="885"/>
      <c r="K36" s="61">
        <f t="shared" si="1"/>
        <v>0</v>
      </c>
      <c r="L36" s="62">
        <f t="shared" si="2"/>
        <v>0</v>
      </c>
    </row>
    <row r="37" spans="1:12" ht="12.75" customHeight="1" x14ac:dyDescent="0.3">
      <c r="A37" s="48" t="s">
        <v>70</v>
      </c>
      <c r="B37" s="885"/>
      <c r="C37" s="885"/>
      <c r="D37" s="885"/>
      <c r="E37" s="885"/>
      <c r="F37" s="885"/>
      <c r="G37" s="885"/>
      <c r="H37" s="61"/>
      <c r="I37" s="885"/>
      <c r="J37" s="885"/>
      <c r="K37" s="61">
        <f t="shared" si="1"/>
        <v>0</v>
      </c>
      <c r="L37" s="62">
        <f t="shared" si="2"/>
        <v>0</v>
      </c>
    </row>
    <row r="38" spans="1:12" ht="12.75" customHeight="1" x14ac:dyDescent="0.3">
      <c r="A38" s="48" t="s">
        <v>71</v>
      </c>
      <c r="B38" s="885"/>
      <c r="C38" s="885"/>
      <c r="D38" s="885"/>
      <c r="E38" s="885"/>
      <c r="F38" s="885"/>
      <c r="G38" s="885"/>
      <c r="H38" s="61"/>
      <c r="I38" s="885"/>
      <c r="J38" s="885"/>
      <c r="K38" s="61">
        <f t="shared" si="1"/>
        <v>0</v>
      </c>
      <c r="L38" s="62">
        <f t="shared" si="2"/>
        <v>0</v>
      </c>
    </row>
    <row r="39" spans="1:12" ht="12.75" customHeight="1" x14ac:dyDescent="0.3">
      <c r="A39" s="48" t="s">
        <v>72</v>
      </c>
      <c r="B39" s="885">
        <v>7034.05</v>
      </c>
      <c r="C39" s="885"/>
      <c r="D39" s="885">
        <v>7034.05</v>
      </c>
      <c r="E39" s="885"/>
      <c r="F39" s="885"/>
      <c r="G39" s="885"/>
      <c r="H39" s="61"/>
      <c r="I39" s="885"/>
      <c r="J39" s="885"/>
      <c r="K39" s="61">
        <f t="shared" si="1"/>
        <v>0</v>
      </c>
      <c r="L39" s="62">
        <f t="shared" si="2"/>
        <v>7034.05</v>
      </c>
    </row>
    <row r="40" spans="1:12" ht="12.75" customHeight="1" x14ac:dyDescent="0.3">
      <c r="A40" s="51" t="s">
        <v>73</v>
      </c>
      <c r="B40" s="884">
        <f>SUM(B41:C48)</f>
        <v>52380070.510000005</v>
      </c>
      <c r="C40" s="884"/>
      <c r="D40" s="884">
        <f>SUM(D41:E48)</f>
        <v>52380070.510000005</v>
      </c>
      <c r="E40" s="884"/>
      <c r="F40" s="884">
        <f>SUM(F41:G48)</f>
        <v>6147670.5700000003</v>
      </c>
      <c r="G40" s="884"/>
      <c r="H40" s="46">
        <f t="shared" ref="H40:H45" si="4">IF(D40="",0,IF(D40=0,0,+F40/D40))</f>
        <v>0.11736659592366019</v>
      </c>
      <c r="I40" s="884">
        <f>SUM(I41:J48)</f>
        <v>6147670.5700000003</v>
      </c>
      <c r="J40" s="884"/>
      <c r="K40" s="46">
        <f t="shared" si="1"/>
        <v>0.11736659592366019</v>
      </c>
      <c r="L40" s="47">
        <f t="shared" si="2"/>
        <v>46232399.940000005</v>
      </c>
    </row>
    <row r="41" spans="1:12" ht="12.75" customHeight="1" x14ac:dyDescent="0.3">
      <c r="A41" s="48" t="s">
        <v>74</v>
      </c>
      <c r="B41" s="885">
        <v>48598878.090000004</v>
      </c>
      <c r="C41" s="885"/>
      <c r="D41" s="885">
        <v>48598878.090000004</v>
      </c>
      <c r="E41" s="885"/>
      <c r="F41" s="885">
        <v>6147670.5700000003</v>
      </c>
      <c r="G41" s="885"/>
      <c r="H41" s="49">
        <f t="shared" si="4"/>
        <v>0.12649819937437984</v>
      </c>
      <c r="I41" s="885">
        <v>6147670.5700000003</v>
      </c>
      <c r="J41" s="885"/>
      <c r="K41" s="49">
        <f t="shared" si="1"/>
        <v>0.12649819937437984</v>
      </c>
      <c r="L41" s="50">
        <f t="shared" si="2"/>
        <v>42451207.520000003</v>
      </c>
    </row>
    <row r="42" spans="1:12" ht="24.65" customHeight="1" x14ac:dyDescent="0.3">
      <c r="A42" s="54" t="s">
        <v>75</v>
      </c>
      <c r="B42" s="885">
        <v>3781192.42</v>
      </c>
      <c r="C42" s="885"/>
      <c r="D42" s="885">
        <v>3781192.42</v>
      </c>
      <c r="E42" s="885"/>
      <c r="F42" s="885"/>
      <c r="G42" s="885"/>
      <c r="H42" s="49">
        <f t="shared" si="4"/>
        <v>0</v>
      </c>
      <c r="I42" s="885"/>
      <c r="J42" s="885"/>
      <c r="K42" s="49">
        <f t="shared" si="1"/>
        <v>0</v>
      </c>
      <c r="L42" s="50">
        <f t="shared" si="2"/>
        <v>3781192.42</v>
      </c>
    </row>
    <row r="43" spans="1:12" ht="12.75" customHeight="1" x14ac:dyDescent="0.3">
      <c r="A43" s="48" t="s">
        <v>76</v>
      </c>
      <c r="B43" s="885"/>
      <c r="C43" s="885"/>
      <c r="D43" s="885"/>
      <c r="E43" s="885"/>
      <c r="F43" s="885"/>
      <c r="G43" s="885"/>
      <c r="H43" s="49">
        <f t="shared" si="4"/>
        <v>0</v>
      </c>
      <c r="I43" s="885"/>
      <c r="J43" s="885"/>
      <c r="K43" s="49">
        <f t="shared" si="1"/>
        <v>0</v>
      </c>
      <c r="L43" s="50">
        <f t="shared" si="2"/>
        <v>0</v>
      </c>
    </row>
    <row r="44" spans="1:12" ht="12.75" customHeight="1" x14ac:dyDescent="0.3">
      <c r="A44" s="48" t="s">
        <v>77</v>
      </c>
      <c r="B44" s="885"/>
      <c r="C44" s="885"/>
      <c r="D44" s="885"/>
      <c r="E44" s="885"/>
      <c r="F44" s="885"/>
      <c r="G44" s="885"/>
      <c r="H44" s="49">
        <f t="shared" si="4"/>
        <v>0</v>
      </c>
      <c r="I44" s="885"/>
      <c r="J44" s="885"/>
      <c r="K44" s="49">
        <f t="shared" si="1"/>
        <v>0</v>
      </c>
      <c r="L44" s="50">
        <f t="shared" si="2"/>
        <v>0</v>
      </c>
    </row>
    <row r="45" spans="1:12" ht="12.75" customHeight="1" x14ac:dyDescent="0.3">
      <c r="A45" s="48" t="s">
        <v>78</v>
      </c>
      <c r="B45" s="885"/>
      <c r="C45" s="885"/>
      <c r="D45" s="885"/>
      <c r="E45" s="885"/>
      <c r="F45" s="885"/>
      <c r="G45" s="885"/>
      <c r="H45" s="49">
        <f t="shared" si="4"/>
        <v>0</v>
      </c>
      <c r="I45" s="885"/>
      <c r="J45" s="885"/>
      <c r="K45" s="49">
        <f t="shared" si="1"/>
        <v>0</v>
      </c>
      <c r="L45" s="50">
        <f t="shared" si="2"/>
        <v>0</v>
      </c>
    </row>
    <row r="46" spans="1:12" ht="12.75" customHeight="1" x14ac:dyDescent="0.3">
      <c r="A46" s="48" t="s">
        <v>79</v>
      </c>
      <c r="B46" s="885"/>
      <c r="C46" s="885"/>
      <c r="D46" s="885"/>
      <c r="E46" s="885"/>
      <c r="F46" s="885"/>
      <c r="G46" s="885"/>
      <c r="H46" s="49">
        <v>0</v>
      </c>
      <c r="I46" s="885"/>
      <c r="J46" s="885"/>
      <c r="K46" s="49">
        <f t="shared" si="1"/>
        <v>0</v>
      </c>
      <c r="L46" s="50">
        <f t="shared" si="2"/>
        <v>0</v>
      </c>
    </row>
    <row r="47" spans="1:12" ht="12.75" customHeight="1" x14ac:dyDescent="0.3">
      <c r="A47" s="48" t="s">
        <v>80</v>
      </c>
      <c r="B47" s="885"/>
      <c r="C47" s="885"/>
      <c r="D47" s="885"/>
      <c r="E47" s="885"/>
      <c r="F47" s="885"/>
      <c r="G47" s="885"/>
      <c r="H47" s="49">
        <v>0</v>
      </c>
      <c r="I47" s="885"/>
      <c r="J47" s="885"/>
      <c r="K47" s="49">
        <f t="shared" si="1"/>
        <v>0</v>
      </c>
      <c r="L47" s="50">
        <f t="shared" si="2"/>
        <v>0</v>
      </c>
    </row>
    <row r="48" spans="1:12" ht="12.75" customHeight="1" x14ac:dyDescent="0.3">
      <c r="A48" s="63" t="s">
        <v>81</v>
      </c>
      <c r="B48" s="885"/>
      <c r="C48" s="885"/>
      <c r="D48" s="885"/>
      <c r="E48" s="885"/>
      <c r="F48" s="885"/>
      <c r="G48" s="885"/>
      <c r="H48" s="49">
        <f t="shared" ref="H48:H59" si="5">IF(D48="",0,IF(D48=0,0,+F48/D48))</f>
        <v>0</v>
      </c>
      <c r="I48" s="885"/>
      <c r="J48" s="885"/>
      <c r="K48" s="49">
        <f t="shared" si="1"/>
        <v>0</v>
      </c>
      <c r="L48" s="50">
        <f t="shared" si="2"/>
        <v>0</v>
      </c>
    </row>
    <row r="49" spans="1:12" ht="12.75" customHeight="1" x14ac:dyDescent="0.3">
      <c r="A49" s="51" t="s">
        <v>82</v>
      </c>
      <c r="B49" s="884">
        <f>SUM(B50:C53)</f>
        <v>330740.57</v>
      </c>
      <c r="C49" s="884"/>
      <c r="D49" s="884">
        <f>SUM(D50:E53)</f>
        <v>330740.57</v>
      </c>
      <c r="E49" s="884"/>
      <c r="F49" s="884">
        <f>SUM(F50:G53)</f>
        <v>0</v>
      </c>
      <c r="G49" s="884"/>
      <c r="H49" s="46">
        <f t="shared" si="5"/>
        <v>0</v>
      </c>
      <c r="I49" s="884">
        <f>SUM(I50:J53)</f>
        <v>0</v>
      </c>
      <c r="J49" s="884"/>
      <c r="K49" s="46">
        <f t="shared" si="1"/>
        <v>0</v>
      </c>
      <c r="L49" s="47">
        <f t="shared" si="2"/>
        <v>330740.57</v>
      </c>
    </row>
    <row r="50" spans="1:12" ht="12.75" customHeight="1" x14ac:dyDescent="0.3">
      <c r="A50" s="48" t="s">
        <v>83</v>
      </c>
      <c r="B50" s="885">
        <v>60000</v>
      </c>
      <c r="C50" s="885"/>
      <c r="D50" s="885">
        <v>60000</v>
      </c>
      <c r="E50" s="885"/>
      <c r="F50" s="885"/>
      <c r="G50" s="885"/>
      <c r="H50" s="49">
        <f t="shared" si="5"/>
        <v>0</v>
      </c>
      <c r="I50" s="885"/>
      <c r="J50" s="885"/>
      <c r="K50" s="49">
        <f t="shared" si="1"/>
        <v>0</v>
      </c>
      <c r="L50" s="50">
        <f t="shared" si="2"/>
        <v>60000</v>
      </c>
    </row>
    <row r="51" spans="1:12" ht="12.75" customHeight="1" x14ac:dyDescent="0.3">
      <c r="A51" s="48" t="s">
        <v>84</v>
      </c>
      <c r="B51" s="885">
        <v>23763.68</v>
      </c>
      <c r="C51" s="885"/>
      <c r="D51" s="885">
        <v>23763.68</v>
      </c>
      <c r="E51" s="885"/>
      <c r="F51" s="885"/>
      <c r="G51" s="885"/>
      <c r="H51" s="49">
        <f t="shared" si="5"/>
        <v>0</v>
      </c>
      <c r="I51" s="885"/>
      <c r="J51" s="885"/>
      <c r="K51" s="49">
        <f t="shared" si="1"/>
        <v>0</v>
      </c>
      <c r="L51" s="50">
        <f t="shared" si="2"/>
        <v>23763.68</v>
      </c>
    </row>
    <row r="52" spans="1:12" ht="14.65" customHeight="1" x14ac:dyDescent="0.3">
      <c r="A52" s="48" t="s">
        <v>85</v>
      </c>
      <c r="B52" s="885"/>
      <c r="C52" s="885"/>
      <c r="D52" s="885"/>
      <c r="E52" s="885"/>
      <c r="F52" s="885"/>
      <c r="G52" s="885"/>
      <c r="H52" s="49">
        <f t="shared" si="5"/>
        <v>0</v>
      </c>
      <c r="I52" s="885"/>
      <c r="J52" s="885"/>
      <c r="K52" s="49">
        <f t="shared" si="1"/>
        <v>0</v>
      </c>
      <c r="L52" s="50">
        <f t="shared" si="2"/>
        <v>0</v>
      </c>
    </row>
    <row r="53" spans="1:12" ht="14.65" customHeight="1" x14ac:dyDescent="0.3">
      <c r="A53" s="55" t="s">
        <v>86</v>
      </c>
      <c r="B53" s="886">
        <v>246976.89</v>
      </c>
      <c r="C53" s="886"/>
      <c r="D53" s="886">
        <v>246976.89</v>
      </c>
      <c r="E53" s="886"/>
      <c r="F53" s="886"/>
      <c r="G53" s="886"/>
      <c r="H53" s="57">
        <f t="shared" si="5"/>
        <v>0</v>
      </c>
      <c r="I53" s="886"/>
      <c r="J53" s="886"/>
      <c r="K53" s="57">
        <f t="shared" si="1"/>
        <v>0</v>
      </c>
      <c r="L53" s="58">
        <f t="shared" si="2"/>
        <v>246976.89</v>
      </c>
    </row>
    <row r="54" spans="1:12" ht="12.75" customHeight="1" x14ac:dyDescent="0.3">
      <c r="A54" s="42" t="s">
        <v>87</v>
      </c>
      <c r="B54" s="883">
        <f>+B55+B58+B62+B63+B72</f>
        <v>-4898637.6599999992</v>
      </c>
      <c r="C54" s="883"/>
      <c r="D54" s="883">
        <f>+D55+D58+D62+D63+D72</f>
        <v>-4898637.6599999992</v>
      </c>
      <c r="E54" s="883"/>
      <c r="F54" s="883">
        <f>+F55+F58+F62+F63+F72</f>
        <v>-518886.14</v>
      </c>
      <c r="G54" s="883"/>
      <c r="H54" s="43">
        <f t="shared" si="5"/>
        <v>0.10592458067208835</v>
      </c>
      <c r="I54" s="883">
        <f>+I55+I58+I62+I63+I72</f>
        <v>-518886.14</v>
      </c>
      <c r="J54" s="883"/>
      <c r="K54" s="43">
        <f t="shared" si="1"/>
        <v>0.10592458067208835</v>
      </c>
      <c r="L54" s="44">
        <f t="shared" si="2"/>
        <v>-4379751.5199999996</v>
      </c>
    </row>
    <row r="55" spans="1:12" ht="12.75" customHeight="1" x14ac:dyDescent="0.3">
      <c r="A55" s="51" t="s">
        <v>88</v>
      </c>
      <c r="B55" s="884">
        <f>SUM(B56:C57)</f>
        <v>0</v>
      </c>
      <c r="C55" s="884"/>
      <c r="D55" s="884">
        <f>SUM(D56:E57)</f>
        <v>0</v>
      </c>
      <c r="E55" s="884"/>
      <c r="F55" s="884">
        <f>SUM(F56:G57)</f>
        <v>0</v>
      </c>
      <c r="G55" s="884"/>
      <c r="H55" s="46">
        <f t="shared" si="5"/>
        <v>0</v>
      </c>
      <c r="I55" s="884">
        <f>SUM(I56:J57)</f>
        <v>0</v>
      </c>
      <c r="J55" s="884"/>
      <c r="K55" s="46">
        <f t="shared" si="1"/>
        <v>0</v>
      </c>
      <c r="L55" s="47">
        <f t="shared" si="2"/>
        <v>0</v>
      </c>
    </row>
    <row r="56" spans="1:12" ht="12.75" customHeight="1" x14ac:dyDescent="0.3">
      <c r="A56" s="48" t="s">
        <v>89</v>
      </c>
      <c r="B56" s="885"/>
      <c r="C56" s="885"/>
      <c r="D56" s="885"/>
      <c r="E56" s="885"/>
      <c r="F56" s="885"/>
      <c r="G56" s="885"/>
      <c r="H56" s="49">
        <f t="shared" si="5"/>
        <v>0</v>
      </c>
      <c r="I56" s="885"/>
      <c r="J56" s="885"/>
      <c r="K56" s="49">
        <f t="shared" si="1"/>
        <v>0</v>
      </c>
      <c r="L56" s="50">
        <f t="shared" si="2"/>
        <v>0</v>
      </c>
    </row>
    <row r="57" spans="1:12" ht="12.75" customHeight="1" x14ac:dyDescent="0.3">
      <c r="A57" s="48" t="s">
        <v>90</v>
      </c>
      <c r="B57" s="885"/>
      <c r="C57" s="885"/>
      <c r="D57" s="885"/>
      <c r="E57" s="885"/>
      <c r="F57" s="885"/>
      <c r="G57" s="885"/>
      <c r="H57" s="49">
        <f t="shared" si="5"/>
        <v>0</v>
      </c>
      <c r="I57" s="885"/>
      <c r="J57" s="885"/>
      <c r="K57" s="49">
        <f t="shared" si="1"/>
        <v>0</v>
      </c>
      <c r="L57" s="50">
        <f t="shared" si="2"/>
        <v>0</v>
      </c>
    </row>
    <row r="58" spans="1:12" ht="12.75" customHeight="1" x14ac:dyDescent="0.3">
      <c r="A58" s="51" t="s">
        <v>91</v>
      </c>
      <c r="B58" s="884">
        <f>SUM(B59:C61)</f>
        <v>0</v>
      </c>
      <c r="C58" s="884"/>
      <c r="D58" s="884">
        <f>SUM(D59:E61)</f>
        <v>0</v>
      </c>
      <c r="E58" s="884"/>
      <c r="F58" s="884">
        <f>SUM(F59:G61)</f>
        <v>0</v>
      </c>
      <c r="G58" s="884"/>
      <c r="H58" s="46">
        <f t="shared" si="5"/>
        <v>0</v>
      </c>
      <c r="I58" s="884">
        <f>SUM(I59:J61)</f>
        <v>0</v>
      </c>
      <c r="J58" s="884"/>
      <c r="K58" s="46">
        <f t="shared" si="1"/>
        <v>0</v>
      </c>
      <c r="L58" s="47">
        <f t="shared" si="2"/>
        <v>0</v>
      </c>
    </row>
    <row r="59" spans="1:12" ht="12.75" customHeight="1" x14ac:dyDescent="0.3">
      <c r="A59" s="48" t="s">
        <v>92</v>
      </c>
      <c r="B59" s="885"/>
      <c r="C59" s="885"/>
      <c r="D59" s="885"/>
      <c r="E59" s="885"/>
      <c r="F59" s="885"/>
      <c r="G59" s="885"/>
      <c r="H59" s="49">
        <f t="shared" si="5"/>
        <v>0</v>
      </c>
      <c r="I59" s="885"/>
      <c r="J59" s="885"/>
      <c r="K59" s="49">
        <f t="shared" si="1"/>
        <v>0</v>
      </c>
      <c r="L59" s="50">
        <f t="shared" si="2"/>
        <v>0</v>
      </c>
    </row>
    <row r="60" spans="1:12" ht="12.75" customHeight="1" x14ac:dyDescent="0.3">
      <c r="A60" s="48" t="s">
        <v>93</v>
      </c>
      <c r="B60" s="885"/>
      <c r="C60" s="885"/>
      <c r="D60" s="885"/>
      <c r="E60" s="885"/>
      <c r="F60" s="885"/>
      <c r="G60" s="885"/>
      <c r="H60" s="49">
        <v>0</v>
      </c>
      <c r="I60" s="885"/>
      <c r="J60" s="885"/>
      <c r="K60" s="49">
        <v>0</v>
      </c>
      <c r="L60" s="50">
        <f t="shared" si="2"/>
        <v>0</v>
      </c>
    </row>
    <row r="61" spans="1:12" ht="12.75" customHeight="1" x14ac:dyDescent="0.3">
      <c r="A61" s="48" t="s">
        <v>94</v>
      </c>
      <c r="B61" s="885"/>
      <c r="C61" s="885"/>
      <c r="D61" s="885"/>
      <c r="E61" s="885"/>
      <c r="F61" s="885"/>
      <c r="G61" s="885"/>
      <c r="H61" s="49">
        <f>IF(D61="",0,IF(D61=0,0,+F61/D61))</f>
        <v>0</v>
      </c>
      <c r="I61" s="885"/>
      <c r="J61" s="885"/>
      <c r="K61" s="49">
        <f t="shared" ref="K61:K77" si="6">IF(D61="",0,IF(D61=0,0,I61/D61))</f>
        <v>0</v>
      </c>
      <c r="L61" s="50">
        <f t="shared" si="2"/>
        <v>0</v>
      </c>
    </row>
    <row r="62" spans="1:12" ht="12.75" customHeight="1" x14ac:dyDescent="0.3">
      <c r="A62" s="51" t="s">
        <v>95</v>
      </c>
      <c r="B62" s="885"/>
      <c r="C62" s="885"/>
      <c r="D62" s="885"/>
      <c r="E62" s="885"/>
      <c r="F62" s="885"/>
      <c r="G62" s="885"/>
      <c r="H62" s="46">
        <f>IF(D62="",0,IF(D62=0,0,+F62/D62))</f>
        <v>0</v>
      </c>
      <c r="I62" s="885"/>
      <c r="J62" s="885"/>
      <c r="K62" s="46">
        <f t="shared" si="6"/>
        <v>0</v>
      </c>
      <c r="L62" s="47">
        <f t="shared" si="2"/>
        <v>0</v>
      </c>
    </row>
    <row r="63" spans="1:12" ht="12.75" customHeight="1" x14ac:dyDescent="0.3">
      <c r="A63" s="51" t="s">
        <v>96</v>
      </c>
      <c r="B63" s="884">
        <f>SUM(B64:C71)</f>
        <v>8235780.8799999999</v>
      </c>
      <c r="C63" s="884"/>
      <c r="D63" s="884">
        <f>SUM(D64:E71)</f>
        <v>8235780.8799999999</v>
      </c>
      <c r="E63" s="884"/>
      <c r="F63" s="884">
        <f>SUM(F64:G71)</f>
        <v>0</v>
      </c>
      <c r="G63" s="884"/>
      <c r="H63" s="46">
        <f>IF(D63="",0,IF(D63=0,0,+F63/D63))</f>
        <v>0</v>
      </c>
      <c r="I63" s="884">
        <f>SUM(I64:J71)</f>
        <v>0</v>
      </c>
      <c r="J63" s="884"/>
      <c r="K63" s="46">
        <f t="shared" si="6"/>
        <v>0</v>
      </c>
      <c r="L63" s="47">
        <f t="shared" si="2"/>
        <v>8235780.8799999999</v>
      </c>
    </row>
    <row r="64" spans="1:12" ht="12.75" customHeight="1" x14ac:dyDescent="0.3">
      <c r="A64" s="48" t="s">
        <v>97</v>
      </c>
      <c r="B64" s="885">
        <v>2595042.34</v>
      </c>
      <c r="C64" s="885"/>
      <c r="D64" s="885">
        <v>2595042.34</v>
      </c>
      <c r="E64" s="885"/>
      <c r="F64" s="885"/>
      <c r="G64" s="885"/>
      <c r="H64" s="49">
        <f>IF(D64="",0,IF(D64=0,0,+F64/D64))</f>
        <v>0</v>
      </c>
      <c r="I64" s="885"/>
      <c r="J64" s="885"/>
      <c r="K64" s="49">
        <f t="shared" si="6"/>
        <v>0</v>
      </c>
      <c r="L64" s="50">
        <f t="shared" si="2"/>
        <v>2595042.34</v>
      </c>
    </row>
    <row r="65" spans="1:12" ht="12.75" customHeight="1" x14ac:dyDescent="0.3">
      <c r="A65" s="48" t="s">
        <v>98</v>
      </c>
      <c r="B65" s="885">
        <v>5640738.54</v>
      </c>
      <c r="C65" s="885"/>
      <c r="D65" s="885">
        <v>5640738.54</v>
      </c>
      <c r="E65" s="885"/>
      <c r="F65" s="885"/>
      <c r="G65" s="885"/>
      <c r="H65" s="49">
        <v>0</v>
      </c>
      <c r="I65" s="885"/>
      <c r="J65" s="885"/>
      <c r="K65" s="49">
        <f t="shared" si="6"/>
        <v>0</v>
      </c>
      <c r="L65" s="50">
        <f t="shared" si="2"/>
        <v>5640738.54</v>
      </c>
    </row>
    <row r="66" spans="1:12" ht="12.75" customHeight="1" x14ac:dyDescent="0.3">
      <c r="A66" s="48" t="s">
        <v>99</v>
      </c>
      <c r="B66" s="885"/>
      <c r="C66" s="885"/>
      <c r="D66" s="885"/>
      <c r="E66" s="885"/>
      <c r="F66" s="885"/>
      <c r="G66" s="885"/>
      <c r="H66" s="49">
        <v>0</v>
      </c>
      <c r="I66" s="885"/>
      <c r="J66" s="885"/>
      <c r="K66" s="49">
        <f t="shared" si="6"/>
        <v>0</v>
      </c>
      <c r="L66" s="50">
        <f t="shared" si="2"/>
        <v>0</v>
      </c>
    </row>
    <row r="67" spans="1:12" ht="12.75" customHeight="1" x14ac:dyDescent="0.3">
      <c r="A67" s="48" t="s">
        <v>100</v>
      </c>
      <c r="B67" s="885"/>
      <c r="C67" s="885"/>
      <c r="D67" s="885"/>
      <c r="E67" s="885"/>
      <c r="F67" s="885"/>
      <c r="G67" s="885"/>
      <c r="H67" s="49">
        <f t="shared" ref="H67:H77" si="7">IF(D67="",0,IF(D67=0,0,+F67/D67))</f>
        <v>0</v>
      </c>
      <c r="I67" s="885"/>
      <c r="J67" s="885"/>
      <c r="K67" s="49">
        <f t="shared" si="6"/>
        <v>0</v>
      </c>
      <c r="L67" s="50">
        <f t="shared" si="2"/>
        <v>0</v>
      </c>
    </row>
    <row r="68" spans="1:12" ht="12.75" customHeight="1" x14ac:dyDescent="0.3">
      <c r="A68" s="48" t="s">
        <v>101</v>
      </c>
      <c r="B68" s="885"/>
      <c r="C68" s="885"/>
      <c r="D68" s="885"/>
      <c r="E68" s="885"/>
      <c r="F68" s="885"/>
      <c r="G68" s="885"/>
      <c r="H68" s="49">
        <f t="shared" si="7"/>
        <v>0</v>
      </c>
      <c r="I68" s="885"/>
      <c r="J68" s="885"/>
      <c r="K68" s="49">
        <f t="shared" si="6"/>
        <v>0</v>
      </c>
      <c r="L68" s="50">
        <f t="shared" si="2"/>
        <v>0</v>
      </c>
    </row>
    <row r="69" spans="1:12" ht="12.75" customHeight="1" x14ac:dyDescent="0.3">
      <c r="A69" s="48" t="s">
        <v>102</v>
      </c>
      <c r="B69" s="885"/>
      <c r="C69" s="885"/>
      <c r="D69" s="885"/>
      <c r="E69" s="885"/>
      <c r="F69" s="885"/>
      <c r="G69" s="885"/>
      <c r="H69" s="49">
        <f t="shared" si="7"/>
        <v>0</v>
      </c>
      <c r="I69" s="885"/>
      <c r="J69" s="885"/>
      <c r="K69" s="49">
        <f t="shared" si="6"/>
        <v>0</v>
      </c>
      <c r="L69" s="50">
        <f t="shared" si="2"/>
        <v>0</v>
      </c>
    </row>
    <row r="70" spans="1:12" ht="12.75" customHeight="1" x14ac:dyDescent="0.3">
      <c r="A70" s="64" t="s">
        <v>103</v>
      </c>
      <c r="B70" s="885"/>
      <c r="C70" s="885"/>
      <c r="D70" s="885"/>
      <c r="E70" s="885"/>
      <c r="F70" s="885"/>
      <c r="G70" s="885"/>
      <c r="H70" s="49">
        <f t="shared" si="7"/>
        <v>0</v>
      </c>
      <c r="I70" s="885"/>
      <c r="J70" s="885"/>
      <c r="K70" s="49">
        <f t="shared" si="6"/>
        <v>0</v>
      </c>
      <c r="L70" s="50">
        <f t="shared" si="2"/>
        <v>0</v>
      </c>
    </row>
    <row r="71" spans="1:12" ht="12.75" customHeight="1" x14ac:dyDescent="0.3">
      <c r="A71" s="64" t="s">
        <v>104</v>
      </c>
      <c r="B71" s="885"/>
      <c r="C71" s="885"/>
      <c r="D71" s="885"/>
      <c r="E71" s="885"/>
      <c r="F71" s="885"/>
      <c r="G71" s="885"/>
      <c r="H71" s="49">
        <f t="shared" si="7"/>
        <v>0</v>
      </c>
      <c r="I71" s="885"/>
      <c r="J71" s="885"/>
      <c r="K71" s="49">
        <f t="shared" si="6"/>
        <v>0</v>
      </c>
      <c r="L71" s="50">
        <f t="shared" si="2"/>
        <v>0</v>
      </c>
    </row>
    <row r="72" spans="1:12" ht="12.75" customHeight="1" x14ac:dyDescent="0.3">
      <c r="A72" s="51" t="s">
        <v>105</v>
      </c>
      <c r="B72" s="884">
        <f>SUM(B73:C76)</f>
        <v>-13134418.539999999</v>
      </c>
      <c r="C72" s="884"/>
      <c r="D72" s="884">
        <f>SUM(D73:E76)</f>
        <v>-13134418.539999999</v>
      </c>
      <c r="E72" s="884"/>
      <c r="F72" s="884">
        <f>SUM(F73:G76)</f>
        <v>-518886.14</v>
      </c>
      <c r="G72" s="884"/>
      <c r="H72" s="46">
        <f t="shared" si="7"/>
        <v>3.9505832589373235E-2</v>
      </c>
      <c r="I72" s="884">
        <f>SUM(I73:J76)</f>
        <v>-518886.14</v>
      </c>
      <c r="J72" s="884"/>
      <c r="K72" s="46">
        <f t="shared" si="6"/>
        <v>3.9505832589373235E-2</v>
      </c>
      <c r="L72" s="47">
        <f t="shared" si="2"/>
        <v>-12615532.399999999</v>
      </c>
    </row>
    <row r="73" spans="1:12" ht="12.75" customHeight="1" x14ac:dyDescent="0.3">
      <c r="A73" s="48" t="s">
        <v>106</v>
      </c>
      <c r="B73" s="885">
        <v>-13134418.539999999</v>
      </c>
      <c r="C73" s="885"/>
      <c r="D73" s="885">
        <v>-13134418.539999999</v>
      </c>
      <c r="E73" s="885"/>
      <c r="F73" s="885">
        <v>-518886.14</v>
      </c>
      <c r="G73" s="885"/>
      <c r="H73" s="49">
        <f t="shared" si="7"/>
        <v>3.9505832589373235E-2</v>
      </c>
      <c r="I73" s="885">
        <v>-518886.14</v>
      </c>
      <c r="J73" s="885"/>
      <c r="K73" s="49">
        <f t="shared" si="6"/>
        <v>3.9505832589373235E-2</v>
      </c>
      <c r="L73" s="50">
        <f t="shared" si="2"/>
        <v>-12615532.399999999</v>
      </c>
    </row>
    <row r="74" spans="1:12" ht="14.65" customHeight="1" x14ac:dyDescent="0.3">
      <c r="A74" s="65" t="s">
        <v>107</v>
      </c>
      <c r="B74" s="885"/>
      <c r="C74" s="885"/>
      <c r="D74" s="885"/>
      <c r="E74" s="885"/>
      <c r="F74" s="885"/>
      <c r="G74" s="885"/>
      <c r="H74" s="49">
        <f t="shared" si="7"/>
        <v>0</v>
      </c>
      <c r="I74" s="885"/>
      <c r="J74" s="885"/>
      <c r="K74" s="49">
        <f t="shared" si="6"/>
        <v>0</v>
      </c>
      <c r="L74" s="50">
        <f t="shared" si="2"/>
        <v>0</v>
      </c>
    </row>
    <row r="75" spans="1:12" ht="14.65" customHeight="1" x14ac:dyDescent="0.3">
      <c r="A75" s="64" t="s">
        <v>108</v>
      </c>
      <c r="B75" s="888"/>
      <c r="C75" s="888"/>
      <c r="D75" s="66"/>
      <c r="E75" s="67"/>
      <c r="F75" s="66"/>
      <c r="G75" s="67"/>
      <c r="H75" s="49">
        <f t="shared" si="7"/>
        <v>0</v>
      </c>
      <c r="I75" s="66"/>
      <c r="J75" s="67"/>
      <c r="K75" s="49">
        <f t="shared" si="6"/>
        <v>0</v>
      </c>
      <c r="L75" s="50">
        <f t="shared" si="2"/>
        <v>0</v>
      </c>
    </row>
    <row r="76" spans="1:12" ht="14.65" customHeight="1" x14ac:dyDescent="0.3">
      <c r="A76" s="64" t="s">
        <v>109</v>
      </c>
      <c r="B76" s="888"/>
      <c r="C76" s="888"/>
      <c r="D76" s="66"/>
      <c r="E76" s="67"/>
      <c r="F76" s="66"/>
      <c r="G76" s="67"/>
      <c r="H76" s="49">
        <f t="shared" si="7"/>
        <v>0</v>
      </c>
      <c r="I76" s="66"/>
      <c r="J76" s="67"/>
      <c r="K76" s="49">
        <f t="shared" si="6"/>
        <v>0</v>
      </c>
      <c r="L76" s="50">
        <f t="shared" si="2"/>
        <v>0</v>
      </c>
    </row>
    <row r="77" spans="1:12" ht="14.65" customHeight="1" x14ac:dyDescent="0.3">
      <c r="A77" s="68" t="s">
        <v>110</v>
      </c>
      <c r="B77" s="889">
        <f>+B127</f>
        <v>0</v>
      </c>
      <c r="C77" s="889"/>
      <c r="D77" s="889">
        <f>+D127</f>
        <v>0</v>
      </c>
      <c r="E77" s="889"/>
      <c r="F77" s="889">
        <f>+F127</f>
        <v>0</v>
      </c>
      <c r="G77" s="889"/>
      <c r="H77" s="69">
        <f t="shared" si="7"/>
        <v>0</v>
      </c>
      <c r="I77" s="889">
        <f>+I127</f>
        <v>0</v>
      </c>
      <c r="J77" s="889"/>
      <c r="K77" s="69">
        <f t="shared" si="6"/>
        <v>0</v>
      </c>
      <c r="L77" s="70">
        <f>+L127</f>
        <v>0</v>
      </c>
    </row>
    <row r="78" spans="1:12" ht="12.75" customHeight="1" x14ac:dyDescent="0.3">
      <c r="A78" s="71" t="s">
        <v>111</v>
      </c>
      <c r="B78" s="890">
        <f>+B13+B77</f>
        <v>50259789.900000006</v>
      </c>
      <c r="C78" s="890"/>
      <c r="D78" s="890">
        <f>+D13+D77</f>
        <v>50259789.900000006</v>
      </c>
      <c r="E78" s="890"/>
      <c r="F78" s="890">
        <f>+F13+F77</f>
        <v>5813602.9800000004</v>
      </c>
      <c r="G78" s="890"/>
      <c r="H78" s="72"/>
      <c r="I78" s="890">
        <f>+I13+I77</f>
        <v>5813602.9800000004</v>
      </c>
      <c r="J78" s="890"/>
      <c r="K78" s="72"/>
      <c r="L78" s="73">
        <f>+L13+L77</f>
        <v>44446186.920000002</v>
      </c>
    </row>
    <row r="79" spans="1:12" ht="14.65" customHeight="1" x14ac:dyDescent="0.3">
      <c r="A79" s="74" t="s">
        <v>112</v>
      </c>
      <c r="B79" s="891">
        <f>+B80+B83</f>
        <v>0</v>
      </c>
      <c r="C79" s="891"/>
      <c r="D79" s="891">
        <f>+D80+D83</f>
        <v>0</v>
      </c>
      <c r="E79" s="891"/>
      <c r="F79" s="891">
        <f>+F80+F83</f>
        <v>0</v>
      </c>
      <c r="G79" s="891"/>
      <c r="H79" s="69">
        <f t="shared" ref="H79:H85" si="8">IF(D79="",0,IF(D79=0,0,+F79/D79))</f>
        <v>0</v>
      </c>
      <c r="I79" s="891">
        <f>+I80+I83</f>
        <v>0</v>
      </c>
      <c r="J79" s="891"/>
      <c r="K79" s="69">
        <f t="shared" ref="K79:K85" si="9">IF(D79="",0,IF(D79=0,0,I79/D79))</f>
        <v>0</v>
      </c>
      <c r="L79" s="70">
        <f t="shared" ref="L79:L86" si="10">+D79-I79</f>
        <v>0</v>
      </c>
    </row>
    <row r="80" spans="1:12" ht="12.75" customHeight="1" x14ac:dyDescent="0.3">
      <c r="A80" s="42" t="s">
        <v>113</v>
      </c>
      <c r="B80" s="883">
        <f>SUM(B81:C82)</f>
        <v>0</v>
      </c>
      <c r="C80" s="883"/>
      <c r="D80" s="883">
        <f>SUM(D81:E82)</f>
        <v>0</v>
      </c>
      <c r="E80" s="883"/>
      <c r="F80" s="883">
        <f>SUM(F81:G82)</f>
        <v>0</v>
      </c>
      <c r="G80" s="883"/>
      <c r="H80" s="76">
        <f t="shared" si="8"/>
        <v>0</v>
      </c>
      <c r="I80" s="883">
        <f>SUM(I81:J82)</f>
        <v>0</v>
      </c>
      <c r="J80" s="883"/>
      <c r="K80" s="76">
        <f t="shared" si="9"/>
        <v>0</v>
      </c>
      <c r="L80" s="44">
        <f t="shared" si="10"/>
        <v>0</v>
      </c>
    </row>
    <row r="81" spans="1:12" ht="12.75" customHeight="1" x14ac:dyDescent="0.3">
      <c r="A81" s="48" t="s">
        <v>114</v>
      </c>
      <c r="B81" s="885"/>
      <c r="C81" s="885"/>
      <c r="D81" s="885"/>
      <c r="E81" s="885"/>
      <c r="F81" s="885"/>
      <c r="G81" s="885"/>
      <c r="H81" s="49">
        <f t="shared" si="8"/>
        <v>0</v>
      </c>
      <c r="I81" s="885"/>
      <c r="J81" s="885"/>
      <c r="K81" s="49">
        <f t="shared" si="9"/>
        <v>0</v>
      </c>
      <c r="L81" s="50">
        <f t="shared" si="10"/>
        <v>0</v>
      </c>
    </row>
    <row r="82" spans="1:12" ht="12.75" customHeight="1" x14ac:dyDescent="0.3">
      <c r="A82" s="77" t="s">
        <v>115</v>
      </c>
      <c r="B82" s="885"/>
      <c r="C82" s="885"/>
      <c r="D82" s="885"/>
      <c r="E82" s="885"/>
      <c r="F82" s="885"/>
      <c r="G82" s="885"/>
      <c r="H82" s="49">
        <f t="shared" si="8"/>
        <v>0</v>
      </c>
      <c r="I82" s="885"/>
      <c r="J82" s="885"/>
      <c r="K82" s="49">
        <f t="shared" si="9"/>
        <v>0</v>
      </c>
      <c r="L82" s="50">
        <f t="shared" si="10"/>
        <v>0</v>
      </c>
    </row>
    <row r="83" spans="1:12" ht="12.75" customHeight="1" x14ac:dyDescent="0.3">
      <c r="A83" s="42" t="s">
        <v>116</v>
      </c>
      <c r="B83" s="883">
        <f>SUM(B84:C85)</f>
        <v>0</v>
      </c>
      <c r="C83" s="883"/>
      <c r="D83" s="883">
        <f>SUM(D84:E85)</f>
        <v>0</v>
      </c>
      <c r="E83" s="883"/>
      <c r="F83" s="883">
        <f>SUM(F84:G85)</f>
        <v>0</v>
      </c>
      <c r="G83" s="883"/>
      <c r="H83" s="76">
        <f t="shared" si="8"/>
        <v>0</v>
      </c>
      <c r="I83" s="883">
        <f>SUM(I84:J85)</f>
        <v>0</v>
      </c>
      <c r="J83" s="883"/>
      <c r="K83" s="76">
        <f t="shared" si="9"/>
        <v>0</v>
      </c>
      <c r="L83" s="44">
        <f t="shared" si="10"/>
        <v>0</v>
      </c>
    </row>
    <row r="84" spans="1:12" ht="12.75" customHeight="1" x14ac:dyDescent="0.3">
      <c r="A84" s="48" t="s">
        <v>114</v>
      </c>
      <c r="B84" s="885"/>
      <c r="C84" s="885"/>
      <c r="D84" s="885"/>
      <c r="E84" s="885"/>
      <c r="F84" s="885"/>
      <c r="G84" s="885"/>
      <c r="H84" s="49">
        <f t="shared" si="8"/>
        <v>0</v>
      </c>
      <c r="I84" s="885"/>
      <c r="J84" s="885"/>
      <c r="K84" s="49">
        <f t="shared" si="9"/>
        <v>0</v>
      </c>
      <c r="L84" s="50">
        <f t="shared" si="10"/>
        <v>0</v>
      </c>
    </row>
    <row r="85" spans="1:12" ht="12.75" customHeight="1" x14ac:dyDescent="0.3">
      <c r="A85" s="77" t="s">
        <v>115</v>
      </c>
      <c r="B85" s="885"/>
      <c r="C85" s="885"/>
      <c r="D85" s="885"/>
      <c r="E85" s="885"/>
      <c r="F85" s="885"/>
      <c r="G85" s="885"/>
      <c r="H85" s="49">
        <f t="shared" si="8"/>
        <v>0</v>
      </c>
      <c r="I85" s="885"/>
      <c r="J85" s="885"/>
      <c r="K85" s="49">
        <f t="shared" si="9"/>
        <v>0</v>
      </c>
      <c r="L85" s="50">
        <f t="shared" si="10"/>
        <v>0</v>
      </c>
    </row>
    <row r="86" spans="1:12" ht="14.65" customHeight="1" x14ac:dyDescent="0.3">
      <c r="A86" s="71" t="s">
        <v>117</v>
      </c>
      <c r="B86" s="890">
        <f>+B78+B79</f>
        <v>50259789.900000006</v>
      </c>
      <c r="C86" s="890"/>
      <c r="D86" s="890">
        <f>+D78+D79</f>
        <v>50259789.900000006</v>
      </c>
      <c r="E86" s="890"/>
      <c r="F86" s="890">
        <f>+F78+F79</f>
        <v>5813602.9800000004</v>
      </c>
      <c r="G86" s="890"/>
      <c r="H86" s="72"/>
      <c r="I86" s="890">
        <f>+I78+I79</f>
        <v>5813602.9800000004</v>
      </c>
      <c r="J86" s="890"/>
      <c r="K86" s="72"/>
      <c r="L86" s="73">
        <f t="shared" si="10"/>
        <v>44446186.920000002</v>
      </c>
    </row>
    <row r="87" spans="1:12" ht="12.75" customHeight="1" x14ac:dyDescent="0.3">
      <c r="A87" s="78" t="s">
        <v>118</v>
      </c>
      <c r="B87" s="892"/>
      <c r="C87" s="892"/>
      <c r="D87" s="892"/>
      <c r="E87" s="892"/>
      <c r="F87" s="892"/>
      <c r="G87" s="892"/>
      <c r="H87" s="72"/>
      <c r="I87" s="893">
        <f>IF(A7="6º Bimestre de 2017",IF(I86-ABS(E117)&lt;0,ABS(E117)-I86,0),IF(I86-ABS(H117)&lt;0,ABS(H117)-I86,0))</f>
        <v>0</v>
      </c>
      <c r="J87" s="893"/>
      <c r="K87" s="72"/>
      <c r="L87" s="80"/>
    </row>
    <row r="88" spans="1:12" ht="12.75" customHeight="1" x14ac:dyDescent="0.3">
      <c r="A88" s="81" t="s">
        <v>119</v>
      </c>
      <c r="B88" s="894">
        <f>+B86</f>
        <v>50259789.900000006</v>
      </c>
      <c r="C88" s="894"/>
      <c r="D88" s="894">
        <f>+D86</f>
        <v>50259789.900000006</v>
      </c>
      <c r="E88" s="894"/>
      <c r="F88" s="894">
        <f>+F86</f>
        <v>5813602.9800000004</v>
      </c>
      <c r="G88" s="894"/>
      <c r="H88" s="72"/>
      <c r="I88" s="894">
        <f>+I87+I86</f>
        <v>5813602.9800000004</v>
      </c>
      <c r="J88" s="894"/>
      <c r="K88" s="72"/>
      <c r="L88" s="82">
        <f>+D88-I88</f>
        <v>44446186.920000002</v>
      </c>
    </row>
    <row r="89" spans="1:12" ht="14.65" customHeight="1" x14ac:dyDescent="0.3">
      <c r="A89" s="83" t="s">
        <v>120</v>
      </c>
      <c r="B89" s="895"/>
      <c r="C89" s="895"/>
      <c r="D89" s="895"/>
      <c r="E89" s="895"/>
      <c r="F89" s="892"/>
      <c r="G89" s="892"/>
      <c r="H89" s="72"/>
      <c r="I89" s="896"/>
      <c r="J89" s="896"/>
      <c r="K89" s="72"/>
      <c r="L89" s="79"/>
    </row>
    <row r="90" spans="1:12" ht="14.65" customHeight="1" x14ac:dyDescent="0.3">
      <c r="A90" s="84" t="s">
        <v>121</v>
      </c>
      <c r="B90" s="895"/>
      <c r="C90" s="895"/>
      <c r="D90" s="895"/>
      <c r="E90" s="895"/>
      <c r="F90" s="892"/>
      <c r="G90" s="892"/>
      <c r="H90" s="72"/>
      <c r="I90" s="892"/>
      <c r="J90" s="892"/>
      <c r="K90" s="72"/>
      <c r="L90" s="79"/>
    </row>
    <row r="91" spans="1:12" ht="12.75" customHeight="1" x14ac:dyDescent="0.3">
      <c r="A91" s="84" t="s">
        <v>122</v>
      </c>
      <c r="B91" s="892"/>
      <c r="C91" s="892"/>
      <c r="D91" s="895"/>
      <c r="E91" s="895"/>
      <c r="F91" s="892"/>
      <c r="G91" s="892"/>
      <c r="H91" s="72"/>
      <c r="I91" s="895"/>
      <c r="J91" s="895"/>
      <c r="K91" s="72"/>
      <c r="L91" s="79"/>
    </row>
    <row r="92" spans="1:12" ht="12.75" customHeight="1" x14ac:dyDescent="0.3">
      <c r="A92" s="84" t="s">
        <v>123</v>
      </c>
      <c r="B92" s="892"/>
      <c r="C92" s="892"/>
      <c r="D92" s="895"/>
      <c r="E92" s="895"/>
      <c r="F92" s="892"/>
      <c r="G92" s="892"/>
      <c r="H92" s="72"/>
      <c r="I92" s="895"/>
      <c r="J92" s="895"/>
      <c r="K92" s="72"/>
      <c r="L92" s="79"/>
    </row>
    <row r="93" spans="1:12" ht="12.75" customHeight="1" x14ac:dyDescent="0.3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</row>
    <row r="94" spans="1:12" ht="14.25" customHeight="1" x14ac:dyDescent="0.3">
      <c r="A94" s="85"/>
      <c r="B94" s="897" t="s">
        <v>124</v>
      </c>
      <c r="C94" s="897" t="s">
        <v>125</v>
      </c>
      <c r="D94" s="898" t="s">
        <v>126</v>
      </c>
      <c r="E94" s="898"/>
      <c r="F94" s="86" t="s">
        <v>36</v>
      </c>
      <c r="G94" s="898" t="s">
        <v>127</v>
      </c>
      <c r="H94" s="898"/>
      <c r="I94" s="899" t="s">
        <v>36</v>
      </c>
      <c r="J94" s="897" t="s">
        <v>128</v>
      </c>
      <c r="K94" s="900" t="s">
        <v>129</v>
      </c>
      <c r="L94" s="900"/>
    </row>
    <row r="95" spans="1:12" ht="14.25" customHeight="1" x14ac:dyDescent="0.3">
      <c r="A95" s="87" t="s">
        <v>130</v>
      </c>
      <c r="B95" s="897"/>
      <c r="C95" s="897"/>
      <c r="D95" s="901" t="s">
        <v>37</v>
      </c>
      <c r="E95" s="902" t="s">
        <v>39</v>
      </c>
      <c r="F95" s="88"/>
      <c r="G95" s="901" t="s">
        <v>37</v>
      </c>
      <c r="H95" s="902" t="s">
        <v>39</v>
      </c>
      <c r="I95" s="899"/>
      <c r="J95" s="897"/>
      <c r="K95" s="900"/>
      <c r="L95" s="900"/>
    </row>
    <row r="96" spans="1:12" ht="14.25" customHeight="1" x14ac:dyDescent="0.3">
      <c r="A96" s="89"/>
      <c r="B96" s="897"/>
      <c r="C96" s="897"/>
      <c r="D96" s="897"/>
      <c r="E96" s="902"/>
      <c r="F96" s="88"/>
      <c r="G96" s="901"/>
      <c r="H96" s="902"/>
      <c r="I96" s="899"/>
      <c r="J96" s="897"/>
      <c r="K96" s="900"/>
      <c r="L96" s="900"/>
    </row>
    <row r="97" spans="1:13" ht="12.75" customHeight="1" x14ac:dyDescent="0.3">
      <c r="A97" s="90"/>
      <c r="B97" s="91" t="s">
        <v>131</v>
      </c>
      <c r="C97" s="91" t="s">
        <v>132</v>
      </c>
      <c r="D97" s="901"/>
      <c r="E97" s="91" t="s">
        <v>133</v>
      </c>
      <c r="F97" s="92" t="s">
        <v>134</v>
      </c>
      <c r="G97" s="901"/>
      <c r="H97" s="91" t="s">
        <v>135</v>
      </c>
      <c r="I97" s="91" t="s">
        <v>136</v>
      </c>
      <c r="J97" s="91" t="s">
        <v>137</v>
      </c>
      <c r="K97" s="903" t="s">
        <v>138</v>
      </c>
      <c r="L97" s="903"/>
    </row>
    <row r="98" spans="1:13" ht="12.75" customHeight="1" x14ac:dyDescent="0.3">
      <c r="A98" s="93" t="s">
        <v>139</v>
      </c>
      <c r="B98" s="75">
        <f t="shared" ref="B98:K98" si="11">+B99+B103+B107</f>
        <v>50259789.900000006</v>
      </c>
      <c r="C98" s="75">
        <f t="shared" si="11"/>
        <v>50630208.829999998</v>
      </c>
      <c r="D98" s="75">
        <f t="shared" si="11"/>
        <v>25041865.080000002</v>
      </c>
      <c r="E98" s="75">
        <f t="shared" si="11"/>
        <v>25041865.080000002</v>
      </c>
      <c r="F98" s="75">
        <f t="shared" si="11"/>
        <v>25588343.75</v>
      </c>
      <c r="G98" s="75">
        <f t="shared" si="11"/>
        <v>3927057.24</v>
      </c>
      <c r="H98" s="75">
        <f t="shared" si="11"/>
        <v>3927057.24</v>
      </c>
      <c r="I98" s="75">
        <f t="shared" si="11"/>
        <v>46703151.589999996</v>
      </c>
      <c r="J98" s="75">
        <f t="shared" si="11"/>
        <v>0</v>
      </c>
      <c r="K98" s="882">
        <f t="shared" si="11"/>
        <v>0</v>
      </c>
      <c r="L98" s="882"/>
    </row>
    <row r="99" spans="1:13" ht="12.75" customHeight="1" x14ac:dyDescent="0.3">
      <c r="A99" s="94" t="s">
        <v>140</v>
      </c>
      <c r="B99" s="44">
        <f t="shared" ref="B99:K99" si="12">SUM(B100:B102)</f>
        <v>42261405.880000003</v>
      </c>
      <c r="C99" s="44">
        <f t="shared" si="12"/>
        <v>44082480.25</v>
      </c>
      <c r="D99" s="44">
        <f t="shared" si="12"/>
        <v>24443825.550000001</v>
      </c>
      <c r="E99" s="44">
        <f t="shared" si="12"/>
        <v>24443825.550000001</v>
      </c>
      <c r="F99" s="44">
        <f t="shared" si="12"/>
        <v>19638654.699999999</v>
      </c>
      <c r="G99" s="44">
        <f t="shared" si="12"/>
        <v>3877987.24</v>
      </c>
      <c r="H99" s="44">
        <f t="shared" si="12"/>
        <v>3877987.24</v>
      </c>
      <c r="I99" s="44">
        <f t="shared" si="12"/>
        <v>40204493.009999998</v>
      </c>
      <c r="J99" s="44">
        <f t="shared" si="12"/>
        <v>0</v>
      </c>
      <c r="K99" s="883">
        <f t="shared" si="12"/>
        <v>0</v>
      </c>
      <c r="L99" s="883"/>
    </row>
    <row r="100" spans="1:13" s="32" customFormat="1" ht="12.75" customHeight="1" x14ac:dyDescent="0.3">
      <c r="A100" s="95" t="s">
        <v>141</v>
      </c>
      <c r="B100" s="96">
        <v>26601135.760000002</v>
      </c>
      <c r="C100" s="96">
        <v>28587941.100000001</v>
      </c>
      <c r="D100" s="96">
        <v>20209683.850000001</v>
      </c>
      <c r="E100" s="96">
        <v>20209683.850000001</v>
      </c>
      <c r="F100" s="47">
        <f>+C100-E100</f>
        <v>8378257.25</v>
      </c>
      <c r="G100" s="97">
        <v>3275744.49</v>
      </c>
      <c r="H100" s="97">
        <v>3275744.49</v>
      </c>
      <c r="I100" s="98">
        <f t="shared" ref="I100:I107" si="13">+C100-H100</f>
        <v>25312196.609999999</v>
      </c>
      <c r="J100" s="99">
        <v>0</v>
      </c>
      <c r="K100" s="904"/>
      <c r="L100" s="904"/>
    </row>
    <row r="101" spans="1:13" ht="12.75" customHeight="1" x14ac:dyDescent="0.3">
      <c r="A101" s="95" t="s">
        <v>142</v>
      </c>
      <c r="B101" s="96"/>
      <c r="C101" s="96"/>
      <c r="D101" s="96"/>
      <c r="E101" s="96"/>
      <c r="F101" s="47">
        <f>+C101-E101</f>
        <v>0</v>
      </c>
      <c r="G101" s="97"/>
      <c r="H101" s="97">
        <v>0</v>
      </c>
      <c r="I101" s="98">
        <f t="shared" si="13"/>
        <v>0</v>
      </c>
      <c r="J101" s="96"/>
      <c r="K101" s="904"/>
      <c r="L101" s="904"/>
    </row>
    <row r="102" spans="1:13" ht="12.75" customHeight="1" x14ac:dyDescent="0.3">
      <c r="A102" s="95" t="s">
        <v>143</v>
      </c>
      <c r="B102" s="96">
        <v>15660270.119999999</v>
      </c>
      <c r="C102" s="96">
        <v>15494539.15</v>
      </c>
      <c r="D102" s="96">
        <v>4234141.7</v>
      </c>
      <c r="E102" s="96">
        <v>4234141.7</v>
      </c>
      <c r="F102" s="47">
        <f>+C102-E102</f>
        <v>11260397.449999999</v>
      </c>
      <c r="G102" s="97">
        <v>602242.75</v>
      </c>
      <c r="H102" s="97">
        <v>602242.75</v>
      </c>
      <c r="I102" s="98">
        <f t="shared" si="13"/>
        <v>14892296.4</v>
      </c>
      <c r="J102" s="96"/>
      <c r="K102" s="904"/>
      <c r="L102" s="904"/>
    </row>
    <row r="103" spans="1:13" s="32" customFormat="1" ht="12.75" customHeight="1" x14ac:dyDescent="0.3">
      <c r="A103" s="94" t="s">
        <v>144</v>
      </c>
      <c r="B103" s="44">
        <f t="shared" ref="B103:H103" si="14">SUM(B104:B106)</f>
        <v>7529557.7699999996</v>
      </c>
      <c r="C103" s="44">
        <f t="shared" si="14"/>
        <v>6078902.3300000001</v>
      </c>
      <c r="D103" s="44">
        <f t="shared" si="14"/>
        <v>598039.53</v>
      </c>
      <c r="E103" s="44">
        <f t="shared" si="14"/>
        <v>598039.53</v>
      </c>
      <c r="F103" s="44">
        <f t="shared" si="14"/>
        <v>5480862.7999999998</v>
      </c>
      <c r="G103" s="44">
        <f t="shared" si="14"/>
        <v>49070</v>
      </c>
      <c r="H103" s="44">
        <f t="shared" si="14"/>
        <v>49070</v>
      </c>
      <c r="I103" s="44">
        <f t="shared" si="13"/>
        <v>6029832.3300000001</v>
      </c>
      <c r="J103" s="44">
        <f>SUM(J104:J106)</f>
        <v>0</v>
      </c>
      <c r="K103" s="883">
        <f>SUM(K104:K106)</f>
        <v>0</v>
      </c>
      <c r="L103" s="883"/>
    </row>
    <row r="104" spans="1:13" ht="12.75" customHeight="1" x14ac:dyDescent="0.3">
      <c r="A104" s="95" t="s">
        <v>145</v>
      </c>
      <c r="B104" s="96">
        <v>7481286.5199999996</v>
      </c>
      <c r="C104" s="96">
        <v>6075631.0800000001</v>
      </c>
      <c r="D104" s="96">
        <v>598039.53</v>
      </c>
      <c r="E104" s="96">
        <v>598039.53</v>
      </c>
      <c r="F104" s="47">
        <f>+C104-E104</f>
        <v>5477591.5499999998</v>
      </c>
      <c r="G104" s="97">
        <v>49070</v>
      </c>
      <c r="H104" s="97">
        <v>49070</v>
      </c>
      <c r="I104" s="98">
        <f t="shared" si="13"/>
        <v>6026561.0800000001</v>
      </c>
      <c r="J104" s="96"/>
      <c r="K104" s="904"/>
      <c r="L104" s="904"/>
    </row>
    <row r="105" spans="1:13" ht="12.75" customHeight="1" x14ac:dyDescent="0.3">
      <c r="A105" s="95" t="s">
        <v>146</v>
      </c>
      <c r="B105" s="96">
        <v>48271.25</v>
      </c>
      <c r="C105" s="96">
        <v>3271.25</v>
      </c>
      <c r="D105" s="96"/>
      <c r="E105" s="96"/>
      <c r="F105" s="47">
        <f>+C105-E105</f>
        <v>3271.25</v>
      </c>
      <c r="G105" s="97"/>
      <c r="H105" s="97">
        <v>0</v>
      </c>
      <c r="I105" s="98">
        <f t="shared" si="13"/>
        <v>3271.25</v>
      </c>
      <c r="J105" s="96"/>
      <c r="K105" s="904"/>
      <c r="L105" s="904"/>
    </row>
    <row r="106" spans="1:13" ht="12.75" customHeight="1" x14ac:dyDescent="0.3">
      <c r="A106" s="95" t="s">
        <v>147</v>
      </c>
      <c r="B106" s="96"/>
      <c r="C106" s="96"/>
      <c r="D106" s="96"/>
      <c r="E106" s="96"/>
      <c r="F106" s="47">
        <f>+C106-E106</f>
        <v>0</v>
      </c>
      <c r="G106" s="97"/>
      <c r="H106" s="97"/>
      <c r="I106" s="98">
        <f t="shared" si="13"/>
        <v>0</v>
      </c>
      <c r="J106" s="96"/>
      <c r="K106" s="904"/>
      <c r="L106" s="904"/>
    </row>
    <row r="107" spans="1:13" ht="12.75" customHeight="1" x14ac:dyDescent="0.3">
      <c r="A107" s="94" t="s">
        <v>148</v>
      </c>
      <c r="B107" s="96">
        <v>468826.25</v>
      </c>
      <c r="C107" s="96">
        <v>468826.25</v>
      </c>
      <c r="D107" s="79"/>
      <c r="E107" s="79"/>
      <c r="F107" s="100">
        <f>+C107-E107</f>
        <v>468826.25</v>
      </c>
      <c r="G107" s="79"/>
      <c r="H107" s="79"/>
      <c r="I107" s="100">
        <f t="shared" si="13"/>
        <v>468826.25</v>
      </c>
      <c r="J107" s="79"/>
      <c r="K107" s="892"/>
      <c r="L107" s="892"/>
      <c r="M107" s="101"/>
    </row>
    <row r="108" spans="1:13" ht="12.75" customHeight="1" x14ac:dyDescent="0.3">
      <c r="A108" s="102" t="s">
        <v>149</v>
      </c>
      <c r="B108" s="103">
        <f t="shared" ref="B108:K108" si="15">+B195</f>
        <v>0</v>
      </c>
      <c r="C108" s="103">
        <f t="shared" si="15"/>
        <v>0</v>
      </c>
      <c r="D108" s="103">
        <f t="shared" si="15"/>
        <v>0</v>
      </c>
      <c r="E108" s="103">
        <f t="shared" si="15"/>
        <v>0</v>
      </c>
      <c r="F108" s="103">
        <f t="shared" si="15"/>
        <v>0</v>
      </c>
      <c r="G108" s="103">
        <f t="shared" si="15"/>
        <v>0</v>
      </c>
      <c r="H108" s="103">
        <f t="shared" si="15"/>
        <v>0</v>
      </c>
      <c r="I108" s="103">
        <f t="shared" si="15"/>
        <v>0</v>
      </c>
      <c r="J108" s="103">
        <f t="shared" si="15"/>
        <v>0</v>
      </c>
      <c r="K108" s="882">
        <f t="shared" si="15"/>
        <v>0</v>
      </c>
      <c r="L108" s="882"/>
    </row>
    <row r="109" spans="1:13" ht="12.75" customHeight="1" x14ac:dyDescent="0.3">
      <c r="A109" s="104" t="s">
        <v>150</v>
      </c>
      <c r="B109" s="105">
        <f>+B98+B108</f>
        <v>50259789.900000006</v>
      </c>
      <c r="C109" s="105">
        <f>+C98+C108</f>
        <v>50630208.829999998</v>
      </c>
      <c r="D109" s="105">
        <f>+D98+D108</f>
        <v>25041865.080000002</v>
      </c>
      <c r="E109" s="105">
        <f>+E98+E108</f>
        <v>25041865.080000002</v>
      </c>
      <c r="F109" s="105">
        <f>+F108+C108</f>
        <v>0</v>
      </c>
      <c r="G109" s="105">
        <f>+G98+G108</f>
        <v>3927057.24</v>
      </c>
      <c r="H109" s="105">
        <f>+H98+H108</f>
        <v>3927057.24</v>
      </c>
      <c r="I109" s="106">
        <f>+I108+I108</f>
        <v>0</v>
      </c>
      <c r="J109" s="105">
        <f>+J108+J98</f>
        <v>0</v>
      </c>
      <c r="K109" s="890">
        <f>K108+K98</f>
        <v>0</v>
      </c>
      <c r="L109" s="890"/>
    </row>
    <row r="110" spans="1:13" ht="12.75" customHeight="1" x14ac:dyDescent="0.3">
      <c r="A110" s="107" t="s">
        <v>151</v>
      </c>
      <c r="B110" s="108">
        <f t="shared" ref="B110:K110" si="16">+B111+B114</f>
        <v>0</v>
      </c>
      <c r="C110" s="108">
        <f t="shared" si="16"/>
        <v>0</v>
      </c>
      <c r="D110" s="108">
        <f t="shared" si="16"/>
        <v>0</v>
      </c>
      <c r="E110" s="108">
        <f t="shared" si="16"/>
        <v>0</v>
      </c>
      <c r="F110" s="108">
        <f t="shared" si="16"/>
        <v>0</v>
      </c>
      <c r="G110" s="108">
        <f t="shared" si="16"/>
        <v>0</v>
      </c>
      <c r="H110" s="108">
        <f t="shared" si="16"/>
        <v>0</v>
      </c>
      <c r="I110" s="108">
        <f t="shared" si="16"/>
        <v>0</v>
      </c>
      <c r="J110" s="108">
        <f t="shared" si="16"/>
        <v>0</v>
      </c>
      <c r="K110" s="883">
        <f t="shared" si="16"/>
        <v>0</v>
      </c>
      <c r="L110" s="883"/>
    </row>
    <row r="111" spans="1:13" ht="12.75" customHeight="1" x14ac:dyDescent="0.3">
      <c r="A111" s="51" t="s">
        <v>152</v>
      </c>
      <c r="B111" s="47">
        <f t="shared" ref="B111:K111" si="17">SUM(B112:B113)</f>
        <v>0</v>
      </c>
      <c r="C111" s="47">
        <f t="shared" si="17"/>
        <v>0</v>
      </c>
      <c r="D111" s="47">
        <f t="shared" si="17"/>
        <v>0</v>
      </c>
      <c r="E111" s="47">
        <f t="shared" si="17"/>
        <v>0</v>
      </c>
      <c r="F111" s="47">
        <f t="shared" si="17"/>
        <v>0</v>
      </c>
      <c r="G111" s="47">
        <f t="shared" si="17"/>
        <v>0</v>
      </c>
      <c r="H111" s="47">
        <f t="shared" si="17"/>
        <v>0</v>
      </c>
      <c r="I111" s="47">
        <f t="shared" si="17"/>
        <v>0</v>
      </c>
      <c r="J111" s="47">
        <f t="shared" si="17"/>
        <v>0</v>
      </c>
      <c r="K111" s="884">
        <f t="shared" si="17"/>
        <v>0</v>
      </c>
      <c r="L111" s="884"/>
    </row>
    <row r="112" spans="1:13" ht="12.75" customHeight="1" x14ac:dyDescent="0.3">
      <c r="A112" s="48" t="s">
        <v>153</v>
      </c>
      <c r="B112" s="97"/>
      <c r="C112" s="97"/>
      <c r="D112" s="96"/>
      <c r="E112" s="97"/>
      <c r="F112" s="50">
        <f>+C112-E112</f>
        <v>0</v>
      </c>
      <c r="G112" s="66"/>
      <c r="H112" s="66"/>
      <c r="I112" s="109">
        <f>+C112-H112</f>
        <v>0</v>
      </c>
      <c r="J112" s="96"/>
      <c r="K112" s="885"/>
      <c r="L112" s="885"/>
    </row>
    <row r="113" spans="1:13" ht="12.75" customHeight="1" x14ac:dyDescent="0.3">
      <c r="A113" s="48" t="s">
        <v>154</v>
      </c>
      <c r="B113" s="97"/>
      <c r="C113" s="97"/>
      <c r="D113" s="96"/>
      <c r="E113" s="97"/>
      <c r="F113" s="50">
        <f>+C113-E113</f>
        <v>0</v>
      </c>
      <c r="G113" s="66"/>
      <c r="H113" s="66"/>
      <c r="I113" s="109">
        <f>+C113-H113</f>
        <v>0</v>
      </c>
      <c r="J113" s="96"/>
      <c r="K113" s="885"/>
      <c r="L113" s="885"/>
    </row>
    <row r="114" spans="1:13" ht="12.75" customHeight="1" x14ac:dyDescent="0.3">
      <c r="A114" s="51" t="s">
        <v>155</v>
      </c>
      <c r="B114" s="47">
        <f>SUM(B115:B116)</f>
        <v>0</v>
      </c>
      <c r="C114" s="47">
        <f>SUM(C115:C116)</f>
        <v>0</v>
      </c>
      <c r="D114" s="47">
        <f>SUM(D115:D116)</f>
        <v>0</v>
      </c>
      <c r="E114" s="47">
        <f>SUM(E115:E116)</f>
        <v>0</v>
      </c>
      <c r="F114" s="47">
        <f>+C114-E114</f>
        <v>0</v>
      </c>
      <c r="G114" s="47">
        <f>SUM(G115:G116)</f>
        <v>0</v>
      </c>
      <c r="H114" s="47">
        <f>SUM(H115:H116)</f>
        <v>0</v>
      </c>
      <c r="I114" s="47">
        <f>+C114-H114</f>
        <v>0</v>
      </c>
      <c r="J114" s="47">
        <f>SUM(J115:J116)</f>
        <v>0</v>
      </c>
      <c r="K114" s="884">
        <f>SUM(K115:K116)</f>
        <v>0</v>
      </c>
      <c r="L114" s="884"/>
    </row>
    <row r="115" spans="1:13" ht="12.75" customHeight="1" x14ac:dyDescent="0.3">
      <c r="A115" s="48" t="s">
        <v>153</v>
      </c>
      <c r="B115" s="97"/>
      <c r="C115" s="97"/>
      <c r="D115" s="96"/>
      <c r="E115" s="97"/>
      <c r="F115" s="50">
        <f>+C115-E115</f>
        <v>0</v>
      </c>
      <c r="G115" s="66"/>
      <c r="H115" s="66"/>
      <c r="I115" s="109">
        <f>+C115-H115</f>
        <v>0</v>
      </c>
      <c r="J115" s="96"/>
      <c r="K115" s="885"/>
      <c r="L115" s="885"/>
    </row>
    <row r="116" spans="1:13" ht="12.75" customHeight="1" x14ac:dyDescent="0.3">
      <c r="A116" s="110" t="s">
        <v>154</v>
      </c>
      <c r="B116" s="97"/>
      <c r="C116" s="97"/>
      <c r="D116" s="96"/>
      <c r="E116" s="97"/>
      <c r="F116" s="50">
        <f>+C116-E116</f>
        <v>0</v>
      </c>
      <c r="G116" s="66"/>
      <c r="H116" s="66"/>
      <c r="I116" s="109">
        <f>+C116-H116</f>
        <v>0</v>
      </c>
      <c r="J116" s="96"/>
      <c r="K116" s="885"/>
      <c r="L116" s="885"/>
    </row>
    <row r="117" spans="1:13" ht="12.75" customHeight="1" x14ac:dyDescent="0.3">
      <c r="A117" s="111" t="s">
        <v>156</v>
      </c>
      <c r="B117" s="73">
        <f t="shared" ref="B117:K117" si="18">+B109+B110</f>
        <v>50259789.900000006</v>
      </c>
      <c r="C117" s="73">
        <f t="shared" si="18"/>
        <v>50630208.829999998</v>
      </c>
      <c r="D117" s="73">
        <f t="shared" si="18"/>
        <v>25041865.080000002</v>
      </c>
      <c r="E117" s="73">
        <f t="shared" si="18"/>
        <v>25041865.080000002</v>
      </c>
      <c r="F117" s="73">
        <f t="shared" si="18"/>
        <v>0</v>
      </c>
      <c r="G117" s="73">
        <f t="shared" si="18"/>
        <v>3927057.24</v>
      </c>
      <c r="H117" s="73">
        <f t="shared" si="18"/>
        <v>3927057.24</v>
      </c>
      <c r="I117" s="73">
        <f t="shared" si="18"/>
        <v>0</v>
      </c>
      <c r="J117" s="73">
        <f t="shared" si="18"/>
        <v>0</v>
      </c>
      <c r="K117" s="890">
        <f t="shared" si="18"/>
        <v>0</v>
      </c>
      <c r="L117" s="890"/>
    </row>
    <row r="118" spans="1:13" ht="14.65" customHeight="1" x14ac:dyDescent="0.3">
      <c r="A118" s="104" t="s">
        <v>157</v>
      </c>
      <c r="B118" s="79"/>
      <c r="C118" s="79"/>
      <c r="D118" s="79"/>
      <c r="E118" s="112">
        <f>IF($I$86-E117&lt;0,0,$I$86-E117)</f>
        <v>0</v>
      </c>
      <c r="F118" s="79"/>
      <c r="G118" s="79"/>
      <c r="H118" s="112">
        <f>IF($I$86-H117&lt;0,0,$I$86-H117)</f>
        <v>1886545.7400000002</v>
      </c>
      <c r="I118" s="79"/>
      <c r="J118" s="112"/>
      <c r="K118" s="892"/>
      <c r="L118" s="892"/>
      <c r="M118" s="32"/>
    </row>
    <row r="119" spans="1:13" ht="12.75" customHeight="1" x14ac:dyDescent="0.3">
      <c r="A119" s="113" t="s">
        <v>158</v>
      </c>
      <c r="B119" s="114">
        <f>+B118+B117</f>
        <v>50259789.900000006</v>
      </c>
      <c r="C119" s="114">
        <f>+C118+C117</f>
        <v>50630208.829999998</v>
      </c>
      <c r="D119" s="114">
        <f>+D118+D117</f>
        <v>25041865.080000002</v>
      </c>
      <c r="E119" s="114">
        <f>+E118+E117</f>
        <v>25041865.080000002</v>
      </c>
      <c r="F119" s="79"/>
      <c r="G119" s="79"/>
      <c r="H119" s="114">
        <f>+H118+H117</f>
        <v>5813602.9800000004</v>
      </c>
      <c r="I119" s="79"/>
      <c r="J119" s="114">
        <f>+J118+J117</f>
        <v>0</v>
      </c>
      <c r="K119" s="892"/>
      <c r="L119" s="892"/>
      <c r="M119" s="115"/>
    </row>
    <row r="120" spans="1:13" ht="12.75" customHeight="1" x14ac:dyDescent="0.3">
      <c r="A120" s="94" t="s">
        <v>159</v>
      </c>
      <c r="B120" s="116"/>
      <c r="C120" s="116"/>
      <c r="D120" s="79"/>
      <c r="E120" s="116"/>
      <c r="F120" s="117">
        <f>+C120-E120</f>
        <v>0</v>
      </c>
      <c r="G120" s="79"/>
      <c r="H120" s="116"/>
      <c r="I120" s="117">
        <f>+C120-H120</f>
        <v>0</v>
      </c>
      <c r="J120" s="79"/>
      <c r="K120" s="892"/>
      <c r="L120" s="892"/>
      <c r="M120" s="101"/>
    </row>
    <row r="121" spans="1:13" ht="12.75" customHeight="1" x14ac:dyDescent="0.3">
      <c r="A121" s="905" t="s">
        <v>160</v>
      </c>
      <c r="B121" s="905"/>
      <c r="C121" s="905"/>
      <c r="D121" s="905"/>
      <c r="E121" s="905"/>
      <c r="F121" s="905"/>
      <c r="G121" s="905"/>
      <c r="H121" s="905"/>
      <c r="I121" s="905"/>
      <c r="J121" s="905"/>
      <c r="K121" s="905"/>
      <c r="L121" s="22"/>
      <c r="M121" s="115"/>
    </row>
    <row r="122" spans="1:13" ht="12.75" customHeight="1" x14ac:dyDescent="0.3">
      <c r="A122" s="906" t="s">
        <v>161</v>
      </c>
      <c r="B122" s="906"/>
      <c r="C122" s="906"/>
      <c r="D122" s="118"/>
      <c r="E122" s="118"/>
      <c r="F122" s="118"/>
      <c r="G122" s="118"/>
      <c r="H122" s="118"/>
      <c r="I122" s="118"/>
      <c r="J122" s="118"/>
      <c r="K122" s="118"/>
      <c r="L122" s="22"/>
    </row>
    <row r="123" spans="1:13" ht="12.75" customHeight="1" x14ac:dyDescent="0.3">
      <c r="A123" s="118"/>
      <c r="B123" s="118"/>
      <c r="C123" s="118"/>
      <c r="D123" s="118"/>
      <c r="E123" s="118"/>
      <c r="F123" s="118"/>
      <c r="G123" s="118"/>
      <c r="H123" s="119"/>
      <c r="I123" s="111"/>
      <c r="J123" s="118"/>
      <c r="K123" s="118"/>
      <c r="L123" s="22"/>
    </row>
    <row r="124" spans="1:13" s="122" customFormat="1" ht="11.25" customHeight="1" x14ac:dyDescent="0.3">
      <c r="A124" s="120"/>
      <c r="B124" s="876" t="s">
        <v>33</v>
      </c>
      <c r="C124" s="876"/>
      <c r="D124" s="876" t="s">
        <v>34</v>
      </c>
      <c r="E124" s="876"/>
      <c r="F124" s="907" t="s">
        <v>35</v>
      </c>
      <c r="G124" s="907"/>
      <c r="H124" s="907"/>
      <c r="I124" s="907"/>
      <c r="J124" s="907"/>
      <c r="K124" s="907"/>
      <c r="L124" s="121" t="s">
        <v>36</v>
      </c>
    </row>
    <row r="125" spans="1:13" ht="11.25" customHeight="1" x14ac:dyDescent="0.3">
      <c r="A125" s="123" t="s">
        <v>162</v>
      </c>
      <c r="B125" s="876"/>
      <c r="C125" s="876"/>
      <c r="D125" s="876"/>
      <c r="E125" s="876"/>
      <c r="F125" s="879" t="s">
        <v>37</v>
      </c>
      <c r="G125" s="879"/>
      <c r="H125" s="34" t="s">
        <v>38</v>
      </c>
      <c r="I125" s="880" t="s">
        <v>39</v>
      </c>
      <c r="J125" s="880"/>
      <c r="K125" s="35" t="s">
        <v>38</v>
      </c>
      <c r="L125" s="33"/>
    </row>
    <row r="126" spans="1:13" ht="11.25" customHeight="1" x14ac:dyDescent="0.3">
      <c r="A126" s="124"/>
      <c r="B126" s="125"/>
      <c r="C126" s="126"/>
      <c r="D126" s="881" t="s">
        <v>40</v>
      </c>
      <c r="E126" s="881"/>
      <c r="F126" s="881" t="s">
        <v>41</v>
      </c>
      <c r="G126" s="881"/>
      <c r="H126" s="37" t="s">
        <v>42</v>
      </c>
      <c r="I126" s="881" t="s">
        <v>43</v>
      </c>
      <c r="J126" s="881"/>
      <c r="K126" s="38" t="s">
        <v>44</v>
      </c>
      <c r="L126" s="36" t="s">
        <v>45</v>
      </c>
    </row>
    <row r="127" spans="1:13" ht="11.25" customHeight="1" x14ac:dyDescent="0.3">
      <c r="A127" s="127" t="s">
        <v>163</v>
      </c>
      <c r="B127" s="882">
        <f>+B128+B169</f>
        <v>0</v>
      </c>
      <c r="C127" s="882"/>
      <c r="D127" s="882">
        <f>+D128+D169</f>
        <v>0</v>
      </c>
      <c r="E127" s="882"/>
      <c r="F127" s="882">
        <f>+F128+F169</f>
        <v>0</v>
      </c>
      <c r="G127" s="882"/>
      <c r="H127" s="69">
        <f>IF($D127="",0,IF($D127=0,0,+F127/$D127))</f>
        <v>0</v>
      </c>
      <c r="I127" s="882">
        <f>+I128+I169</f>
        <v>0</v>
      </c>
      <c r="J127" s="882"/>
      <c r="K127" s="69">
        <f t="shared" ref="K127:K135" si="19">IF($D127="",0,IF($D127=0,0,+I127/$D127))</f>
        <v>0</v>
      </c>
      <c r="L127" s="41">
        <f t="shared" ref="L127:L184" si="20">+D127-I127</f>
        <v>0</v>
      </c>
    </row>
    <row r="128" spans="1:13" ht="11.25" customHeight="1" x14ac:dyDescent="0.3">
      <c r="A128" s="42" t="s">
        <v>47</v>
      </c>
      <c r="B128" s="883">
        <f>+B129+B133+B138+B147+B148+B149+B155+B164</f>
        <v>0</v>
      </c>
      <c r="C128" s="883"/>
      <c r="D128" s="883">
        <f>+D129+D133+D138+D147+D148+D149+D155+D164</f>
        <v>0</v>
      </c>
      <c r="E128" s="883"/>
      <c r="F128" s="883">
        <f>+F129+F133+F138+F147+F148+F149+F155+F164</f>
        <v>0</v>
      </c>
      <c r="G128" s="883"/>
      <c r="H128" s="128">
        <f>IF($D128="",0,IF($D128=0,0,+F128/$D128))</f>
        <v>0</v>
      </c>
      <c r="I128" s="883">
        <f>+I129+I133+I138+I147+I148+I149+I155+I164</f>
        <v>0</v>
      </c>
      <c r="J128" s="883"/>
      <c r="K128" s="43">
        <f t="shared" si="19"/>
        <v>0</v>
      </c>
      <c r="L128" s="44">
        <f t="shared" si="20"/>
        <v>0</v>
      </c>
    </row>
    <row r="129" spans="1:12" ht="11.25" customHeight="1" x14ac:dyDescent="0.3">
      <c r="A129" s="45" t="s">
        <v>164</v>
      </c>
      <c r="B129" s="884">
        <f>SUM(B130:C132)</f>
        <v>0</v>
      </c>
      <c r="C129" s="884"/>
      <c r="D129" s="884">
        <f>SUM(D130:E132)</f>
        <v>0</v>
      </c>
      <c r="E129" s="884"/>
      <c r="F129" s="884">
        <f>SUM(F130:G132)</f>
        <v>0</v>
      </c>
      <c r="G129" s="884"/>
      <c r="H129" s="49">
        <f>IF($D129="",0,IF($D129=0,0,+F129/$D129))</f>
        <v>0</v>
      </c>
      <c r="I129" s="884">
        <f>SUM(I130:J132)</f>
        <v>0</v>
      </c>
      <c r="J129" s="884"/>
      <c r="K129" s="46">
        <f t="shared" si="19"/>
        <v>0</v>
      </c>
      <c r="L129" s="47">
        <f t="shared" si="20"/>
        <v>0</v>
      </c>
    </row>
    <row r="130" spans="1:12" ht="11.25" customHeight="1" x14ac:dyDescent="0.3">
      <c r="A130" s="48" t="s">
        <v>49</v>
      </c>
      <c r="B130" s="885"/>
      <c r="C130" s="885"/>
      <c r="D130" s="885"/>
      <c r="E130" s="885"/>
      <c r="F130" s="885"/>
      <c r="G130" s="885"/>
      <c r="H130" s="49">
        <f>IF($D130="",0,IF($D130=0,0,+F130/$D130))</f>
        <v>0</v>
      </c>
      <c r="I130" s="885"/>
      <c r="J130" s="885"/>
      <c r="K130" s="49">
        <f t="shared" si="19"/>
        <v>0</v>
      </c>
      <c r="L130" s="50">
        <f t="shared" si="20"/>
        <v>0</v>
      </c>
    </row>
    <row r="131" spans="1:12" ht="11.25" customHeight="1" x14ac:dyDescent="0.3">
      <c r="A131" s="48" t="s">
        <v>50</v>
      </c>
      <c r="B131" s="885"/>
      <c r="C131" s="885"/>
      <c r="D131" s="885"/>
      <c r="E131" s="885"/>
      <c r="F131" s="885"/>
      <c r="G131" s="885"/>
      <c r="H131" s="49">
        <f t="shared" ref="H131:H191" si="21">IF(D131="",0,IF(D131=0,0,+F131/D131))</f>
        <v>0</v>
      </c>
      <c r="I131" s="885"/>
      <c r="J131" s="885"/>
      <c r="K131" s="49">
        <f t="shared" si="19"/>
        <v>0</v>
      </c>
      <c r="L131" s="50">
        <f t="shared" si="20"/>
        <v>0</v>
      </c>
    </row>
    <row r="132" spans="1:12" ht="11.25" customHeight="1" x14ac:dyDescent="0.3">
      <c r="A132" s="48" t="s">
        <v>51</v>
      </c>
      <c r="B132" s="885"/>
      <c r="C132" s="885"/>
      <c r="D132" s="885"/>
      <c r="E132" s="885"/>
      <c r="F132" s="885"/>
      <c r="G132" s="885"/>
      <c r="H132" s="49">
        <f t="shared" si="21"/>
        <v>0</v>
      </c>
      <c r="I132" s="885"/>
      <c r="J132" s="885"/>
      <c r="K132" s="49">
        <f t="shared" si="19"/>
        <v>0</v>
      </c>
      <c r="L132" s="50">
        <f t="shared" si="20"/>
        <v>0</v>
      </c>
    </row>
    <row r="133" spans="1:12" ht="11.25" customHeight="1" x14ac:dyDescent="0.3">
      <c r="A133" s="51" t="s">
        <v>165</v>
      </c>
      <c r="B133" s="884">
        <f>SUM(B134:C137)</f>
        <v>0</v>
      </c>
      <c r="C133" s="884"/>
      <c r="D133" s="884">
        <f>SUM(D134:E137)</f>
        <v>0</v>
      </c>
      <c r="E133" s="884"/>
      <c r="F133" s="884">
        <f>SUM(F134:G137)</f>
        <v>0</v>
      </c>
      <c r="G133" s="884"/>
      <c r="H133" s="49">
        <f t="shared" si="21"/>
        <v>0</v>
      </c>
      <c r="I133" s="884">
        <f>SUM(I134:J137)</f>
        <v>0</v>
      </c>
      <c r="J133" s="884"/>
      <c r="K133" s="46">
        <f t="shared" si="19"/>
        <v>0</v>
      </c>
      <c r="L133" s="47">
        <f t="shared" si="20"/>
        <v>0</v>
      </c>
    </row>
    <row r="134" spans="1:12" ht="11.25" customHeight="1" x14ac:dyDescent="0.3">
      <c r="A134" s="48" t="s">
        <v>53</v>
      </c>
      <c r="B134" s="885"/>
      <c r="C134" s="885"/>
      <c r="D134" s="885"/>
      <c r="E134" s="885"/>
      <c r="F134" s="885"/>
      <c r="G134" s="885"/>
      <c r="H134" s="49">
        <f t="shared" si="21"/>
        <v>0</v>
      </c>
      <c r="I134" s="885"/>
      <c r="J134" s="885"/>
      <c r="K134" s="49">
        <f t="shared" si="19"/>
        <v>0</v>
      </c>
      <c r="L134" s="50">
        <f t="shared" si="20"/>
        <v>0</v>
      </c>
    </row>
    <row r="135" spans="1:12" ht="11.25" customHeight="1" x14ac:dyDescent="0.3">
      <c r="A135" s="48" t="s">
        <v>166</v>
      </c>
      <c r="B135" s="885"/>
      <c r="C135" s="885"/>
      <c r="D135" s="885"/>
      <c r="E135" s="885"/>
      <c r="F135" s="885"/>
      <c r="G135" s="885"/>
      <c r="H135" s="49">
        <f t="shared" si="21"/>
        <v>0</v>
      </c>
      <c r="I135" s="885"/>
      <c r="J135" s="885"/>
      <c r="K135" s="49">
        <f t="shared" si="19"/>
        <v>0</v>
      </c>
      <c r="L135" s="50">
        <f t="shared" si="20"/>
        <v>0</v>
      </c>
    </row>
    <row r="136" spans="1:12" ht="25.4" customHeight="1" x14ac:dyDescent="0.3">
      <c r="A136" s="54" t="s">
        <v>167</v>
      </c>
      <c r="B136" s="885"/>
      <c r="C136" s="885"/>
      <c r="D136" s="885"/>
      <c r="E136" s="885"/>
      <c r="F136" s="885"/>
      <c r="G136" s="885"/>
      <c r="H136" s="49">
        <f t="shared" si="21"/>
        <v>0</v>
      </c>
      <c r="I136" s="885"/>
      <c r="J136" s="885"/>
      <c r="K136" s="49">
        <v>0</v>
      </c>
      <c r="L136" s="50">
        <f t="shared" si="20"/>
        <v>0</v>
      </c>
    </row>
    <row r="137" spans="1:12" ht="11.25" customHeight="1" x14ac:dyDescent="0.3">
      <c r="A137" s="48" t="s">
        <v>168</v>
      </c>
      <c r="B137" s="885"/>
      <c r="C137" s="885"/>
      <c r="D137" s="885"/>
      <c r="E137" s="885"/>
      <c r="F137" s="885"/>
      <c r="G137" s="885"/>
      <c r="H137" s="49">
        <f t="shared" si="21"/>
        <v>0</v>
      </c>
      <c r="I137" s="885"/>
      <c r="J137" s="885"/>
      <c r="K137" s="49">
        <f t="shared" ref="K137:K144" si="22">IF($D137="",0,IF($D137=0,0,+I137/$D137))</f>
        <v>0</v>
      </c>
      <c r="L137" s="50">
        <f t="shared" si="20"/>
        <v>0</v>
      </c>
    </row>
    <row r="138" spans="1:12" ht="11.25" customHeight="1" x14ac:dyDescent="0.3">
      <c r="A138" s="51" t="s">
        <v>57</v>
      </c>
      <c r="B138" s="884">
        <f>SUM(B139:C146)</f>
        <v>0</v>
      </c>
      <c r="C138" s="884"/>
      <c r="D138" s="884">
        <f>SUM(D139:E146)</f>
        <v>0</v>
      </c>
      <c r="E138" s="884"/>
      <c r="F138" s="884">
        <f>SUM(F139:G146)</f>
        <v>0</v>
      </c>
      <c r="G138" s="884"/>
      <c r="H138" s="49">
        <f t="shared" si="21"/>
        <v>0</v>
      </c>
      <c r="I138" s="884">
        <f>SUM(I139:J146)</f>
        <v>0</v>
      </c>
      <c r="J138" s="884"/>
      <c r="K138" s="46">
        <f t="shared" si="22"/>
        <v>0</v>
      </c>
      <c r="L138" s="47">
        <f t="shared" si="20"/>
        <v>0</v>
      </c>
    </row>
    <row r="139" spans="1:12" ht="11.25" customHeight="1" x14ac:dyDescent="0.3">
      <c r="A139" s="48" t="s">
        <v>169</v>
      </c>
      <c r="B139" s="885"/>
      <c r="C139" s="885"/>
      <c r="D139" s="885"/>
      <c r="E139" s="885"/>
      <c r="F139" s="885"/>
      <c r="G139" s="885"/>
      <c r="H139" s="49">
        <f t="shared" si="21"/>
        <v>0</v>
      </c>
      <c r="I139" s="885"/>
      <c r="J139" s="885"/>
      <c r="K139" s="49">
        <f t="shared" si="22"/>
        <v>0</v>
      </c>
      <c r="L139" s="50">
        <f t="shared" si="20"/>
        <v>0</v>
      </c>
    </row>
    <row r="140" spans="1:12" ht="11.25" customHeight="1" x14ac:dyDescent="0.3">
      <c r="A140" s="48" t="s">
        <v>170</v>
      </c>
      <c r="B140" s="885"/>
      <c r="C140" s="885"/>
      <c r="D140" s="885"/>
      <c r="E140" s="885"/>
      <c r="F140" s="885"/>
      <c r="G140" s="885"/>
      <c r="H140" s="49">
        <f t="shared" si="21"/>
        <v>0</v>
      </c>
      <c r="I140" s="885"/>
      <c r="J140" s="885"/>
      <c r="K140" s="49">
        <f t="shared" si="22"/>
        <v>0</v>
      </c>
      <c r="L140" s="50">
        <f t="shared" si="20"/>
        <v>0</v>
      </c>
    </row>
    <row r="141" spans="1:12" ht="25.75" customHeight="1" x14ac:dyDescent="0.3">
      <c r="A141" s="54" t="s">
        <v>171</v>
      </c>
      <c r="B141" s="885"/>
      <c r="C141" s="885"/>
      <c r="D141" s="885"/>
      <c r="E141" s="885"/>
      <c r="F141" s="885"/>
      <c r="G141" s="885"/>
      <c r="H141" s="49">
        <f t="shared" si="21"/>
        <v>0</v>
      </c>
      <c r="I141" s="885"/>
      <c r="J141" s="885"/>
      <c r="K141" s="49">
        <f t="shared" si="22"/>
        <v>0</v>
      </c>
      <c r="L141" s="50">
        <f t="shared" si="20"/>
        <v>0</v>
      </c>
    </row>
    <row r="142" spans="1:12" ht="10.5" customHeight="1" x14ac:dyDescent="0.3">
      <c r="A142" s="48" t="s">
        <v>172</v>
      </c>
      <c r="B142" s="885"/>
      <c r="C142" s="885"/>
      <c r="D142" s="885"/>
      <c r="E142" s="885"/>
      <c r="F142" s="885"/>
      <c r="G142" s="885"/>
      <c r="H142" s="49">
        <f t="shared" si="21"/>
        <v>0</v>
      </c>
      <c r="I142" s="885"/>
      <c r="J142" s="885"/>
      <c r="K142" s="49">
        <f t="shared" si="22"/>
        <v>0</v>
      </c>
      <c r="L142" s="50">
        <f t="shared" si="20"/>
        <v>0</v>
      </c>
    </row>
    <row r="143" spans="1:12" s="129" customFormat="1" ht="24" customHeight="1" x14ac:dyDescent="0.3">
      <c r="A143" s="54" t="s">
        <v>173</v>
      </c>
      <c r="B143" s="886"/>
      <c r="C143" s="886"/>
      <c r="D143" s="886"/>
      <c r="E143" s="886"/>
      <c r="F143" s="886"/>
      <c r="G143" s="886"/>
      <c r="H143" s="57">
        <f t="shared" si="21"/>
        <v>0</v>
      </c>
      <c r="I143" s="886"/>
      <c r="J143" s="886"/>
      <c r="K143" s="57">
        <f t="shared" si="22"/>
        <v>0</v>
      </c>
      <c r="L143" s="58">
        <f t="shared" si="20"/>
        <v>0</v>
      </c>
    </row>
    <row r="144" spans="1:12" ht="14.65" customHeight="1" x14ac:dyDescent="0.3">
      <c r="A144" s="54" t="s">
        <v>174</v>
      </c>
      <c r="B144" s="885"/>
      <c r="C144" s="885"/>
      <c r="D144" s="885"/>
      <c r="E144" s="885"/>
      <c r="F144" s="885"/>
      <c r="G144" s="885"/>
      <c r="H144" s="49">
        <f t="shared" si="21"/>
        <v>0</v>
      </c>
      <c r="I144" s="885"/>
      <c r="J144" s="885"/>
      <c r="K144" s="49">
        <f t="shared" si="22"/>
        <v>0</v>
      </c>
      <c r="L144" s="50">
        <f t="shared" si="20"/>
        <v>0</v>
      </c>
    </row>
    <row r="145" spans="1:13" ht="14.65" customHeight="1" x14ac:dyDescent="0.3">
      <c r="A145" s="54" t="s">
        <v>63</v>
      </c>
      <c r="B145" s="885"/>
      <c r="C145" s="885"/>
      <c r="D145" s="885"/>
      <c r="E145" s="885"/>
      <c r="F145" s="885"/>
      <c r="G145" s="885"/>
      <c r="H145" s="49">
        <f t="shared" si="21"/>
        <v>0</v>
      </c>
      <c r="I145" s="885"/>
      <c r="J145" s="885"/>
      <c r="K145" s="49">
        <v>0</v>
      </c>
      <c r="L145" s="50">
        <f t="shared" si="20"/>
        <v>0</v>
      </c>
    </row>
    <row r="146" spans="1:13" ht="11.25" customHeight="1" x14ac:dyDescent="0.3">
      <c r="A146" s="48" t="s">
        <v>64</v>
      </c>
      <c r="B146" s="885"/>
      <c r="C146" s="885"/>
      <c r="D146" s="885"/>
      <c r="E146" s="885"/>
      <c r="F146" s="885"/>
      <c r="G146" s="885"/>
      <c r="H146" s="49">
        <f t="shared" si="21"/>
        <v>0</v>
      </c>
      <c r="I146" s="885"/>
      <c r="J146" s="885"/>
      <c r="K146" s="49">
        <f>IF($D146="",0,IF($D146=0,0,+I146/$D146))</f>
        <v>0</v>
      </c>
      <c r="L146" s="50">
        <f t="shared" si="20"/>
        <v>0</v>
      </c>
    </row>
    <row r="147" spans="1:13" ht="11.25" customHeight="1" x14ac:dyDescent="0.3">
      <c r="A147" s="51" t="s">
        <v>65</v>
      </c>
      <c r="B147" s="884">
        <v>0</v>
      </c>
      <c r="C147" s="884"/>
      <c r="D147" s="884">
        <v>0</v>
      </c>
      <c r="E147" s="884"/>
      <c r="F147" s="884">
        <v>0</v>
      </c>
      <c r="G147" s="884"/>
      <c r="H147" s="49">
        <f t="shared" si="21"/>
        <v>0</v>
      </c>
      <c r="I147" s="884">
        <v>0</v>
      </c>
      <c r="J147" s="884"/>
      <c r="K147" s="46">
        <v>0</v>
      </c>
      <c r="L147" s="50">
        <f t="shared" si="20"/>
        <v>0</v>
      </c>
    </row>
    <row r="148" spans="1:13" ht="11.25" customHeight="1" x14ac:dyDescent="0.3">
      <c r="A148" s="51" t="s">
        <v>66</v>
      </c>
      <c r="B148" s="884">
        <v>0</v>
      </c>
      <c r="C148" s="884"/>
      <c r="D148" s="884">
        <v>0</v>
      </c>
      <c r="E148" s="884"/>
      <c r="F148" s="884">
        <v>0</v>
      </c>
      <c r="G148" s="884"/>
      <c r="H148" s="49">
        <f t="shared" si="21"/>
        <v>0</v>
      </c>
      <c r="I148" s="884">
        <v>0</v>
      </c>
      <c r="J148" s="884"/>
      <c r="K148" s="46">
        <v>0</v>
      </c>
      <c r="L148" s="50">
        <f t="shared" si="20"/>
        <v>0</v>
      </c>
    </row>
    <row r="149" spans="1:13" ht="11.25" customHeight="1" x14ac:dyDescent="0.3">
      <c r="A149" s="51" t="s">
        <v>67</v>
      </c>
      <c r="B149" s="908">
        <f>SUM(B150:B154)</f>
        <v>0</v>
      </c>
      <c r="C149" s="908">
        <f>SUM(C150:C154)</f>
        <v>0</v>
      </c>
      <c r="D149" s="908">
        <f>SUM(D150:D154)</f>
        <v>0</v>
      </c>
      <c r="E149" s="908"/>
      <c r="F149" s="908">
        <f>SUM(F150:F154)</f>
        <v>0</v>
      </c>
      <c r="G149" s="908"/>
      <c r="H149" s="49">
        <f t="shared" si="21"/>
        <v>0</v>
      </c>
      <c r="I149" s="908">
        <f>SUM(I150:I154)</f>
        <v>0</v>
      </c>
      <c r="J149" s="908"/>
      <c r="K149" s="59">
        <f>IF($D149="",0,IF($D149=0,0,+I149/$D149))</f>
        <v>0</v>
      </c>
      <c r="L149" s="50">
        <f t="shared" si="20"/>
        <v>0</v>
      </c>
      <c r="M149" s="130"/>
    </row>
    <row r="150" spans="1:13" ht="11.25" customHeight="1" x14ac:dyDescent="0.3">
      <c r="A150" s="48" t="s">
        <v>175</v>
      </c>
      <c r="B150" s="885"/>
      <c r="C150" s="885"/>
      <c r="D150" s="885"/>
      <c r="E150" s="885"/>
      <c r="F150" s="885"/>
      <c r="G150" s="885"/>
      <c r="H150" s="49">
        <f t="shared" si="21"/>
        <v>0</v>
      </c>
      <c r="I150" s="885"/>
      <c r="J150" s="885"/>
      <c r="K150" s="46">
        <v>0</v>
      </c>
      <c r="L150" s="50">
        <f t="shared" si="20"/>
        <v>0</v>
      </c>
    </row>
    <row r="151" spans="1:13" ht="11.25" customHeight="1" x14ac:dyDescent="0.3">
      <c r="A151" s="48" t="s">
        <v>176</v>
      </c>
      <c r="B151" s="885"/>
      <c r="C151" s="885"/>
      <c r="D151" s="885"/>
      <c r="E151" s="885"/>
      <c r="F151" s="885"/>
      <c r="G151" s="885"/>
      <c r="H151" s="49">
        <f t="shared" si="21"/>
        <v>0</v>
      </c>
      <c r="I151" s="885"/>
      <c r="J151" s="885"/>
      <c r="K151" s="46">
        <v>0</v>
      </c>
      <c r="L151" s="50">
        <f t="shared" si="20"/>
        <v>0</v>
      </c>
    </row>
    <row r="152" spans="1:13" ht="11.25" customHeight="1" x14ac:dyDescent="0.3">
      <c r="A152" s="48" t="s">
        <v>177</v>
      </c>
      <c r="B152" s="885"/>
      <c r="C152" s="885"/>
      <c r="D152" s="885"/>
      <c r="E152" s="885"/>
      <c r="F152" s="885"/>
      <c r="G152" s="885"/>
      <c r="H152" s="49">
        <f t="shared" si="21"/>
        <v>0</v>
      </c>
      <c r="I152" s="885"/>
      <c r="J152" s="885"/>
      <c r="K152" s="46">
        <v>0</v>
      </c>
      <c r="L152" s="50">
        <f t="shared" si="20"/>
        <v>0</v>
      </c>
    </row>
    <row r="153" spans="1:13" ht="11.25" customHeight="1" x14ac:dyDescent="0.3">
      <c r="A153" s="48" t="s">
        <v>178</v>
      </c>
      <c r="B153" s="885"/>
      <c r="C153" s="885"/>
      <c r="D153" s="885"/>
      <c r="E153" s="885"/>
      <c r="F153" s="885"/>
      <c r="G153" s="885"/>
      <c r="H153" s="49">
        <f t="shared" si="21"/>
        <v>0</v>
      </c>
      <c r="I153" s="885"/>
      <c r="J153" s="885"/>
      <c r="K153" s="46">
        <v>0</v>
      </c>
      <c r="L153" s="50">
        <f t="shared" si="20"/>
        <v>0</v>
      </c>
    </row>
    <row r="154" spans="1:13" ht="11.25" customHeight="1" x14ac:dyDescent="0.3">
      <c r="A154" s="48" t="s">
        <v>179</v>
      </c>
      <c r="B154" s="885"/>
      <c r="C154" s="885"/>
      <c r="D154" s="885"/>
      <c r="E154" s="885"/>
      <c r="F154" s="885"/>
      <c r="G154" s="885"/>
      <c r="H154" s="49">
        <f t="shared" si="21"/>
        <v>0</v>
      </c>
      <c r="I154" s="885"/>
      <c r="J154" s="885"/>
      <c r="K154" s="46">
        <v>0</v>
      </c>
      <c r="L154" s="50">
        <f t="shared" si="20"/>
        <v>0</v>
      </c>
    </row>
    <row r="155" spans="1:13" ht="11.25" customHeight="1" x14ac:dyDescent="0.3">
      <c r="A155" s="51" t="s">
        <v>73</v>
      </c>
      <c r="B155" s="884">
        <f>SUM(B156:C163)</f>
        <v>0</v>
      </c>
      <c r="C155" s="884"/>
      <c r="D155" s="884">
        <f>SUM(D156:E163)</f>
        <v>0</v>
      </c>
      <c r="E155" s="884"/>
      <c r="F155" s="884">
        <f>SUM(F156:G163)</f>
        <v>0</v>
      </c>
      <c r="G155" s="884"/>
      <c r="H155" s="49">
        <f t="shared" si="21"/>
        <v>0</v>
      </c>
      <c r="I155" s="884">
        <f>SUM(I156:J163)</f>
        <v>0</v>
      </c>
      <c r="J155" s="884"/>
      <c r="K155" s="46">
        <f>IF($D155="",0,IF($D155=0,0,+I155/$D155))</f>
        <v>0</v>
      </c>
      <c r="L155" s="47">
        <f t="shared" si="20"/>
        <v>0</v>
      </c>
    </row>
    <row r="156" spans="1:13" ht="11.25" customHeight="1" x14ac:dyDescent="0.3">
      <c r="A156" s="48" t="s">
        <v>97</v>
      </c>
      <c r="B156" s="885"/>
      <c r="C156" s="885"/>
      <c r="D156" s="885"/>
      <c r="E156" s="885"/>
      <c r="F156" s="885"/>
      <c r="G156" s="885"/>
      <c r="H156" s="49">
        <f t="shared" si="21"/>
        <v>0</v>
      </c>
      <c r="I156" s="885"/>
      <c r="J156" s="885"/>
      <c r="K156" s="49">
        <f>IF($D156="",0,IF($D156=0,0,+I156/$D156))</f>
        <v>0</v>
      </c>
      <c r="L156" s="50">
        <f t="shared" si="20"/>
        <v>0</v>
      </c>
    </row>
    <row r="157" spans="1:13" ht="11.25" customHeight="1" x14ac:dyDescent="0.3">
      <c r="A157" s="131" t="s">
        <v>180</v>
      </c>
      <c r="B157" s="885"/>
      <c r="C157" s="885"/>
      <c r="D157" s="885"/>
      <c r="E157" s="885"/>
      <c r="F157" s="885"/>
      <c r="G157" s="885"/>
      <c r="H157" s="49">
        <f t="shared" si="21"/>
        <v>0</v>
      </c>
      <c r="I157" s="885"/>
      <c r="J157" s="885"/>
      <c r="K157" s="49">
        <f>IF($D157="",0,IF($D157=0,0,+I157/$D157))</f>
        <v>0</v>
      </c>
      <c r="L157" s="50">
        <f t="shared" si="20"/>
        <v>0</v>
      </c>
    </row>
    <row r="158" spans="1:13" ht="11.25" customHeight="1" x14ac:dyDescent="0.3">
      <c r="A158" s="131" t="s">
        <v>181</v>
      </c>
      <c r="B158" s="885"/>
      <c r="C158" s="885"/>
      <c r="D158" s="885"/>
      <c r="E158" s="885"/>
      <c r="F158" s="885"/>
      <c r="G158" s="885"/>
      <c r="H158" s="49">
        <f t="shared" si="21"/>
        <v>0</v>
      </c>
      <c r="I158" s="885"/>
      <c r="J158" s="885"/>
      <c r="K158" s="49">
        <f>IF($D158="",0,IF($D158=0,0,+I158/$D158))</f>
        <v>0</v>
      </c>
      <c r="L158" s="50">
        <f t="shared" si="20"/>
        <v>0</v>
      </c>
    </row>
    <row r="159" spans="1:13" ht="11.25" customHeight="1" x14ac:dyDescent="0.3">
      <c r="A159" s="48" t="s">
        <v>100</v>
      </c>
      <c r="B159" s="885"/>
      <c r="C159" s="885"/>
      <c r="D159" s="885"/>
      <c r="E159" s="885"/>
      <c r="F159" s="885"/>
      <c r="G159" s="885"/>
      <c r="H159" s="49">
        <f t="shared" si="21"/>
        <v>0</v>
      </c>
      <c r="I159" s="885"/>
      <c r="J159" s="885"/>
      <c r="K159" s="49">
        <f>IF($D159="",0,IF($D159=0,0,+I159/$D159))</f>
        <v>0</v>
      </c>
      <c r="L159" s="50">
        <f t="shared" si="20"/>
        <v>0</v>
      </c>
    </row>
    <row r="160" spans="1:13" ht="11.25" customHeight="1" x14ac:dyDescent="0.3">
      <c r="A160" s="48" t="s">
        <v>182</v>
      </c>
      <c r="B160" s="885"/>
      <c r="C160" s="885"/>
      <c r="D160" s="885"/>
      <c r="E160" s="885"/>
      <c r="F160" s="885"/>
      <c r="G160" s="885"/>
      <c r="H160" s="49">
        <f t="shared" si="21"/>
        <v>0</v>
      </c>
      <c r="I160" s="885"/>
      <c r="J160" s="885"/>
      <c r="K160" s="49">
        <v>0</v>
      </c>
      <c r="L160" s="50">
        <f t="shared" si="20"/>
        <v>0</v>
      </c>
    </row>
    <row r="161" spans="1:12" ht="11.25" customHeight="1" x14ac:dyDescent="0.3">
      <c r="A161" s="48" t="s">
        <v>183</v>
      </c>
      <c r="B161" s="885"/>
      <c r="C161" s="885"/>
      <c r="D161" s="885"/>
      <c r="E161" s="885"/>
      <c r="F161" s="885"/>
      <c r="G161" s="885"/>
      <c r="H161" s="49">
        <f t="shared" si="21"/>
        <v>0</v>
      </c>
      <c r="I161" s="885"/>
      <c r="J161" s="885"/>
      <c r="K161" s="49">
        <v>0</v>
      </c>
      <c r="L161" s="50">
        <f t="shared" si="20"/>
        <v>0</v>
      </c>
    </row>
    <row r="162" spans="1:12" ht="11.25" customHeight="1" x14ac:dyDescent="0.3">
      <c r="A162" s="48" t="s">
        <v>103</v>
      </c>
      <c r="B162" s="885"/>
      <c r="C162" s="885"/>
      <c r="D162" s="885"/>
      <c r="E162" s="885"/>
      <c r="F162" s="885"/>
      <c r="G162" s="885"/>
      <c r="H162" s="49">
        <f t="shared" si="21"/>
        <v>0</v>
      </c>
      <c r="I162" s="885"/>
      <c r="J162" s="885"/>
      <c r="K162" s="49">
        <f t="shared" ref="K162:K174" si="23">IF($D162="",0,IF($D162=0,0,+I162/$D162))</f>
        <v>0</v>
      </c>
      <c r="L162" s="50">
        <f t="shared" si="20"/>
        <v>0</v>
      </c>
    </row>
    <row r="163" spans="1:12" ht="11.25" customHeight="1" x14ac:dyDescent="0.3">
      <c r="A163" s="132" t="s">
        <v>104</v>
      </c>
      <c r="B163" s="885"/>
      <c r="C163" s="885"/>
      <c r="D163" s="885"/>
      <c r="E163" s="885"/>
      <c r="F163" s="885"/>
      <c r="G163" s="885"/>
      <c r="H163" s="49">
        <f t="shared" si="21"/>
        <v>0</v>
      </c>
      <c r="I163" s="885"/>
      <c r="J163" s="885"/>
      <c r="K163" s="49">
        <f t="shared" si="23"/>
        <v>0</v>
      </c>
      <c r="L163" s="50">
        <f t="shared" si="20"/>
        <v>0</v>
      </c>
    </row>
    <row r="164" spans="1:12" ht="11.25" customHeight="1" x14ac:dyDescent="0.3">
      <c r="A164" s="51" t="s">
        <v>82</v>
      </c>
      <c r="B164" s="884">
        <f>SUM(B165:C168)</f>
        <v>0</v>
      </c>
      <c r="C164" s="884"/>
      <c r="D164" s="884">
        <f>SUM(D165:E168)</f>
        <v>0</v>
      </c>
      <c r="E164" s="884"/>
      <c r="F164" s="884">
        <f>SUM(F165:G168)</f>
        <v>0</v>
      </c>
      <c r="G164" s="884"/>
      <c r="H164" s="49">
        <f t="shared" si="21"/>
        <v>0</v>
      </c>
      <c r="I164" s="884">
        <f>SUM(I165:J168)</f>
        <v>0</v>
      </c>
      <c r="J164" s="884"/>
      <c r="K164" s="46">
        <f t="shared" si="23"/>
        <v>0</v>
      </c>
      <c r="L164" s="47">
        <f t="shared" si="20"/>
        <v>0</v>
      </c>
    </row>
    <row r="165" spans="1:12" ht="11.25" customHeight="1" x14ac:dyDescent="0.3">
      <c r="A165" s="48" t="s">
        <v>184</v>
      </c>
      <c r="B165" s="885"/>
      <c r="C165" s="885"/>
      <c r="D165" s="885"/>
      <c r="E165" s="885"/>
      <c r="F165" s="885"/>
      <c r="G165" s="885"/>
      <c r="H165" s="49">
        <f t="shared" si="21"/>
        <v>0</v>
      </c>
      <c r="I165" s="885"/>
      <c r="J165" s="885"/>
      <c r="K165" s="49">
        <f t="shared" si="23"/>
        <v>0</v>
      </c>
      <c r="L165" s="50">
        <f t="shared" si="20"/>
        <v>0</v>
      </c>
    </row>
    <row r="166" spans="1:12" ht="11.25" customHeight="1" x14ac:dyDescent="0.3">
      <c r="A166" s="48" t="s">
        <v>84</v>
      </c>
      <c r="B166" s="885"/>
      <c r="C166" s="885"/>
      <c r="D166" s="885"/>
      <c r="E166" s="885"/>
      <c r="F166" s="885"/>
      <c r="G166" s="885"/>
      <c r="H166" s="49">
        <f t="shared" si="21"/>
        <v>0</v>
      </c>
      <c r="I166" s="885"/>
      <c r="J166" s="885"/>
      <c r="K166" s="49">
        <f t="shared" si="23"/>
        <v>0</v>
      </c>
      <c r="L166" s="50">
        <f t="shared" si="20"/>
        <v>0</v>
      </c>
    </row>
    <row r="167" spans="1:12" ht="11.25" customHeight="1" x14ac:dyDescent="0.3">
      <c r="A167" s="48" t="s">
        <v>85</v>
      </c>
      <c r="B167" s="885"/>
      <c r="C167" s="885"/>
      <c r="D167" s="885"/>
      <c r="E167" s="885"/>
      <c r="F167" s="885"/>
      <c r="G167" s="885"/>
      <c r="H167" s="49">
        <f t="shared" si="21"/>
        <v>0</v>
      </c>
      <c r="I167" s="885"/>
      <c r="J167" s="885"/>
      <c r="K167" s="49">
        <f t="shared" si="23"/>
        <v>0</v>
      </c>
      <c r="L167" s="50">
        <f t="shared" si="20"/>
        <v>0</v>
      </c>
    </row>
    <row r="168" spans="1:12" ht="12.75" customHeight="1" x14ac:dyDescent="0.3">
      <c r="A168" s="54" t="s">
        <v>185</v>
      </c>
      <c r="B168" s="886"/>
      <c r="C168" s="886"/>
      <c r="D168" s="886"/>
      <c r="E168" s="886"/>
      <c r="F168" s="886"/>
      <c r="G168" s="886"/>
      <c r="H168" s="57">
        <f t="shared" si="21"/>
        <v>0</v>
      </c>
      <c r="I168" s="886"/>
      <c r="J168" s="886"/>
      <c r="K168" s="57">
        <f t="shared" si="23"/>
        <v>0</v>
      </c>
      <c r="L168" s="58">
        <f t="shared" si="20"/>
        <v>0</v>
      </c>
    </row>
    <row r="169" spans="1:12" ht="11.25" customHeight="1" x14ac:dyDescent="0.3">
      <c r="A169" s="42" t="s">
        <v>87</v>
      </c>
      <c r="B169" s="883">
        <f>+B170+B173+B177+B178+B187</f>
        <v>0</v>
      </c>
      <c r="C169" s="883"/>
      <c r="D169" s="883">
        <f>+D170+D173+D177+D178+D187</f>
        <v>0</v>
      </c>
      <c r="E169" s="883"/>
      <c r="F169" s="883">
        <f>+F170+F173+F177+F178+F187</f>
        <v>0</v>
      </c>
      <c r="G169" s="883"/>
      <c r="H169" s="128">
        <f t="shared" si="21"/>
        <v>0</v>
      </c>
      <c r="I169" s="883">
        <f>+I170+I173+I177+I178+I187</f>
        <v>0</v>
      </c>
      <c r="J169" s="883"/>
      <c r="K169" s="43">
        <f t="shared" si="23"/>
        <v>0</v>
      </c>
      <c r="L169" s="44">
        <f t="shared" si="20"/>
        <v>0</v>
      </c>
    </row>
    <row r="170" spans="1:12" ht="11.25" customHeight="1" x14ac:dyDescent="0.3">
      <c r="A170" s="51" t="s">
        <v>88</v>
      </c>
      <c r="B170" s="884">
        <f>SUM(B171:C172)</f>
        <v>0</v>
      </c>
      <c r="C170" s="884"/>
      <c r="D170" s="884">
        <f>SUM(D171:E172)</f>
        <v>0</v>
      </c>
      <c r="E170" s="884"/>
      <c r="F170" s="884">
        <f>SUM(F171:G172)</f>
        <v>0</v>
      </c>
      <c r="G170" s="884"/>
      <c r="H170" s="49">
        <f t="shared" si="21"/>
        <v>0</v>
      </c>
      <c r="I170" s="884">
        <f>SUM(I171:J172)</f>
        <v>0</v>
      </c>
      <c r="J170" s="884"/>
      <c r="K170" s="46">
        <f t="shared" si="23"/>
        <v>0</v>
      </c>
      <c r="L170" s="47">
        <f t="shared" si="20"/>
        <v>0</v>
      </c>
    </row>
    <row r="171" spans="1:12" ht="11.25" customHeight="1" x14ac:dyDescent="0.3">
      <c r="A171" s="48" t="s">
        <v>186</v>
      </c>
      <c r="B171" s="885"/>
      <c r="C171" s="885"/>
      <c r="D171" s="885"/>
      <c r="E171" s="885"/>
      <c r="F171" s="885"/>
      <c r="G171" s="885"/>
      <c r="H171" s="49">
        <f t="shared" si="21"/>
        <v>0</v>
      </c>
      <c r="I171" s="885"/>
      <c r="J171" s="885"/>
      <c r="K171" s="49">
        <f t="shared" si="23"/>
        <v>0</v>
      </c>
      <c r="L171" s="50">
        <f t="shared" si="20"/>
        <v>0</v>
      </c>
    </row>
    <row r="172" spans="1:12" ht="11.25" customHeight="1" x14ac:dyDescent="0.3">
      <c r="A172" s="48" t="s">
        <v>187</v>
      </c>
      <c r="B172" s="885"/>
      <c r="C172" s="885"/>
      <c r="D172" s="885"/>
      <c r="E172" s="885"/>
      <c r="F172" s="885"/>
      <c r="G172" s="885"/>
      <c r="H172" s="49">
        <f t="shared" si="21"/>
        <v>0</v>
      </c>
      <c r="I172" s="885"/>
      <c r="J172" s="885"/>
      <c r="K172" s="49">
        <f t="shared" si="23"/>
        <v>0</v>
      </c>
      <c r="L172" s="50">
        <f t="shared" si="20"/>
        <v>0</v>
      </c>
    </row>
    <row r="173" spans="1:12" ht="11.25" customHeight="1" x14ac:dyDescent="0.3">
      <c r="A173" s="51" t="s">
        <v>91</v>
      </c>
      <c r="B173" s="884">
        <f>SUM(B174:C176)</f>
        <v>0</v>
      </c>
      <c r="C173" s="884"/>
      <c r="D173" s="884">
        <f>SUM(D174:E176)</f>
        <v>0</v>
      </c>
      <c r="E173" s="884"/>
      <c r="F173" s="884">
        <f>SUM(F174:G176)</f>
        <v>0</v>
      </c>
      <c r="G173" s="884"/>
      <c r="H173" s="49">
        <f t="shared" si="21"/>
        <v>0</v>
      </c>
      <c r="I173" s="884">
        <f>SUM(I174:J176)</f>
        <v>0</v>
      </c>
      <c r="J173" s="884"/>
      <c r="K173" s="46">
        <f t="shared" si="23"/>
        <v>0</v>
      </c>
      <c r="L173" s="47">
        <f t="shared" si="20"/>
        <v>0</v>
      </c>
    </row>
    <row r="174" spans="1:12" ht="11.25" customHeight="1" x14ac:dyDescent="0.3">
      <c r="A174" s="48" t="s">
        <v>92</v>
      </c>
      <c r="B174" s="885"/>
      <c r="C174" s="885"/>
      <c r="D174" s="885"/>
      <c r="E174" s="885"/>
      <c r="F174" s="885"/>
      <c r="G174" s="885"/>
      <c r="H174" s="49">
        <f t="shared" si="21"/>
        <v>0</v>
      </c>
      <c r="I174" s="885"/>
      <c r="J174" s="885"/>
      <c r="K174" s="49">
        <f t="shared" si="23"/>
        <v>0</v>
      </c>
      <c r="L174" s="50">
        <f t="shared" si="20"/>
        <v>0</v>
      </c>
    </row>
    <row r="175" spans="1:12" ht="11.25" customHeight="1" x14ac:dyDescent="0.3">
      <c r="A175" s="48" t="s">
        <v>93</v>
      </c>
      <c r="B175" s="885"/>
      <c r="C175" s="885"/>
      <c r="D175" s="885"/>
      <c r="E175" s="885"/>
      <c r="F175" s="885"/>
      <c r="G175" s="885"/>
      <c r="H175" s="49">
        <f t="shared" si="21"/>
        <v>0</v>
      </c>
      <c r="I175" s="885"/>
      <c r="J175" s="885"/>
      <c r="K175" s="49">
        <v>0</v>
      </c>
      <c r="L175" s="50">
        <f t="shared" si="20"/>
        <v>0</v>
      </c>
    </row>
    <row r="176" spans="1:12" ht="11.25" customHeight="1" x14ac:dyDescent="0.3">
      <c r="A176" s="48" t="s">
        <v>94</v>
      </c>
      <c r="B176" s="885"/>
      <c r="C176" s="885"/>
      <c r="D176" s="885"/>
      <c r="E176" s="885"/>
      <c r="F176" s="885"/>
      <c r="G176" s="885"/>
      <c r="H176" s="49">
        <f t="shared" si="21"/>
        <v>0</v>
      </c>
      <c r="I176" s="885"/>
      <c r="J176" s="885"/>
      <c r="K176" s="49">
        <f t="shared" ref="K176:K184" si="24">IF($D176="",0,IF($D176=0,0,+I176/$D176))</f>
        <v>0</v>
      </c>
      <c r="L176" s="50">
        <f t="shared" si="20"/>
        <v>0</v>
      </c>
    </row>
    <row r="177" spans="1:12" ht="11.25" customHeight="1" x14ac:dyDescent="0.3">
      <c r="A177" s="51" t="s">
        <v>95</v>
      </c>
      <c r="B177" s="884"/>
      <c r="C177" s="884"/>
      <c r="D177" s="884"/>
      <c r="E177" s="884"/>
      <c r="F177" s="884"/>
      <c r="G177" s="884"/>
      <c r="H177" s="49">
        <f t="shared" si="21"/>
        <v>0</v>
      </c>
      <c r="I177" s="884"/>
      <c r="J177" s="884"/>
      <c r="K177" s="46">
        <f t="shared" si="24"/>
        <v>0</v>
      </c>
      <c r="L177" s="47">
        <f t="shared" si="20"/>
        <v>0</v>
      </c>
    </row>
    <row r="178" spans="1:12" ht="11.25" customHeight="1" x14ac:dyDescent="0.3">
      <c r="A178" s="51" t="s">
        <v>96</v>
      </c>
      <c r="B178" s="884">
        <f>SUM(B179:C186)</f>
        <v>0</v>
      </c>
      <c r="C178" s="884"/>
      <c r="D178" s="884">
        <f>SUM(D179:E186)</f>
        <v>0</v>
      </c>
      <c r="E178" s="884"/>
      <c r="F178" s="884">
        <f>SUM(F179:G186)</f>
        <v>0</v>
      </c>
      <c r="G178" s="884"/>
      <c r="H178" s="49">
        <f t="shared" si="21"/>
        <v>0</v>
      </c>
      <c r="I178" s="884">
        <f>SUM(I179:J186)</f>
        <v>0</v>
      </c>
      <c r="J178" s="884"/>
      <c r="K178" s="46">
        <f t="shared" si="24"/>
        <v>0</v>
      </c>
      <c r="L178" s="47">
        <f t="shared" si="20"/>
        <v>0</v>
      </c>
    </row>
    <row r="179" spans="1:12" ht="11.25" customHeight="1" x14ac:dyDescent="0.3">
      <c r="A179" s="48" t="s">
        <v>97</v>
      </c>
      <c r="B179" s="885"/>
      <c r="C179" s="885"/>
      <c r="D179" s="885"/>
      <c r="E179" s="885"/>
      <c r="F179" s="885"/>
      <c r="G179" s="885"/>
      <c r="H179" s="49">
        <f t="shared" si="21"/>
        <v>0</v>
      </c>
      <c r="I179" s="885"/>
      <c r="J179" s="885"/>
      <c r="K179" s="49">
        <f t="shared" si="24"/>
        <v>0</v>
      </c>
      <c r="L179" s="50">
        <f t="shared" si="20"/>
        <v>0</v>
      </c>
    </row>
    <row r="180" spans="1:12" ht="11.25" customHeight="1" x14ac:dyDescent="0.3">
      <c r="A180" s="48" t="s">
        <v>75</v>
      </c>
      <c r="B180" s="885"/>
      <c r="C180" s="885"/>
      <c r="D180" s="885"/>
      <c r="E180" s="885"/>
      <c r="F180" s="885"/>
      <c r="G180" s="885"/>
      <c r="H180" s="49">
        <f t="shared" si="21"/>
        <v>0</v>
      </c>
      <c r="I180" s="885"/>
      <c r="J180" s="885"/>
      <c r="K180" s="49">
        <f t="shared" si="24"/>
        <v>0</v>
      </c>
      <c r="L180" s="50">
        <f t="shared" si="20"/>
        <v>0</v>
      </c>
    </row>
    <row r="181" spans="1:12" ht="11.25" customHeight="1" x14ac:dyDescent="0.3">
      <c r="A181" s="48" t="s">
        <v>99</v>
      </c>
      <c r="B181" s="885"/>
      <c r="C181" s="885"/>
      <c r="D181" s="885"/>
      <c r="E181" s="885"/>
      <c r="F181" s="885"/>
      <c r="G181" s="885"/>
      <c r="H181" s="49">
        <f t="shared" si="21"/>
        <v>0</v>
      </c>
      <c r="I181" s="885"/>
      <c r="J181" s="885"/>
      <c r="K181" s="49">
        <f t="shared" si="24"/>
        <v>0</v>
      </c>
      <c r="L181" s="50">
        <f t="shared" si="20"/>
        <v>0</v>
      </c>
    </row>
    <row r="182" spans="1:12" ht="11.25" customHeight="1" x14ac:dyDescent="0.3">
      <c r="A182" s="48" t="s">
        <v>188</v>
      </c>
      <c r="B182" s="885"/>
      <c r="C182" s="885"/>
      <c r="D182" s="885"/>
      <c r="E182" s="885"/>
      <c r="F182" s="885"/>
      <c r="G182" s="885"/>
      <c r="H182" s="49">
        <f t="shared" si="21"/>
        <v>0</v>
      </c>
      <c r="I182" s="885"/>
      <c r="J182" s="885"/>
      <c r="K182" s="49">
        <f t="shared" si="24"/>
        <v>0</v>
      </c>
      <c r="L182" s="50">
        <f t="shared" si="20"/>
        <v>0</v>
      </c>
    </row>
    <row r="183" spans="1:12" ht="11.25" customHeight="1" x14ac:dyDescent="0.3">
      <c r="A183" s="65" t="s">
        <v>101</v>
      </c>
      <c r="B183" s="885"/>
      <c r="C183" s="885"/>
      <c r="D183" s="885"/>
      <c r="E183" s="885"/>
      <c r="F183" s="885"/>
      <c r="G183" s="885"/>
      <c r="H183" s="49">
        <f t="shared" si="21"/>
        <v>0</v>
      </c>
      <c r="I183" s="885"/>
      <c r="J183" s="885"/>
      <c r="K183" s="49">
        <f t="shared" si="24"/>
        <v>0</v>
      </c>
      <c r="L183" s="50">
        <f t="shared" si="20"/>
        <v>0</v>
      </c>
    </row>
    <row r="184" spans="1:12" ht="14.65" customHeight="1" x14ac:dyDescent="0.3">
      <c r="A184" s="65" t="s">
        <v>189</v>
      </c>
      <c r="B184" s="885"/>
      <c r="C184" s="885"/>
      <c r="D184" s="885"/>
      <c r="E184" s="885"/>
      <c r="F184" s="885"/>
      <c r="G184" s="885"/>
      <c r="H184" s="49">
        <f t="shared" si="21"/>
        <v>0</v>
      </c>
      <c r="I184" s="885"/>
      <c r="J184" s="885"/>
      <c r="K184" s="49">
        <f t="shared" si="24"/>
        <v>0</v>
      </c>
      <c r="L184" s="50">
        <f t="shared" si="20"/>
        <v>0</v>
      </c>
    </row>
    <row r="185" spans="1:12" ht="14.65" customHeight="1" x14ac:dyDescent="0.3">
      <c r="A185" s="65" t="s">
        <v>190</v>
      </c>
      <c r="B185" s="885"/>
      <c r="C185" s="885"/>
      <c r="D185" s="885"/>
      <c r="E185" s="885"/>
      <c r="F185" s="885"/>
      <c r="G185" s="885"/>
      <c r="H185" s="49">
        <f t="shared" si="21"/>
        <v>0</v>
      </c>
      <c r="I185" s="885"/>
      <c r="J185" s="885"/>
      <c r="K185" s="49">
        <v>0</v>
      </c>
      <c r="L185" s="50">
        <v>0</v>
      </c>
    </row>
    <row r="186" spans="1:12" ht="14.65" customHeight="1" x14ac:dyDescent="0.3">
      <c r="A186" s="65" t="s">
        <v>104</v>
      </c>
      <c r="B186" s="885"/>
      <c r="C186" s="885"/>
      <c r="D186" s="885"/>
      <c r="E186" s="885"/>
      <c r="F186" s="885"/>
      <c r="G186" s="885"/>
      <c r="H186" s="49">
        <f t="shared" si="21"/>
        <v>0</v>
      </c>
      <c r="I186" s="885"/>
      <c r="J186" s="885"/>
      <c r="K186" s="49">
        <f>IF($D186="",0,IF($D186=0,0,+I186/$D186))</f>
        <v>0</v>
      </c>
      <c r="L186" s="50">
        <f t="shared" ref="L186:L191" si="25">+D186-I186</f>
        <v>0</v>
      </c>
    </row>
    <row r="187" spans="1:12" ht="11.25" customHeight="1" x14ac:dyDescent="0.3">
      <c r="A187" s="51" t="s">
        <v>105</v>
      </c>
      <c r="B187" s="884">
        <f>SUM(B188:C191)</f>
        <v>0</v>
      </c>
      <c r="C187" s="884"/>
      <c r="D187" s="884">
        <f>SUM(D188:E191)</f>
        <v>0</v>
      </c>
      <c r="E187" s="884"/>
      <c r="F187" s="884">
        <f>SUM(F188:G191)</f>
        <v>0</v>
      </c>
      <c r="G187" s="884"/>
      <c r="H187" s="49">
        <f t="shared" si="21"/>
        <v>0</v>
      </c>
      <c r="I187" s="884">
        <f>SUM(I188:J191)</f>
        <v>0</v>
      </c>
      <c r="J187" s="884"/>
      <c r="K187" s="46">
        <f>IF($D187="",0,IF($D187=0,0,+I187/$D187))</f>
        <v>0</v>
      </c>
      <c r="L187" s="47">
        <f t="shared" si="25"/>
        <v>0</v>
      </c>
    </row>
    <row r="188" spans="1:12" ht="11.25" customHeight="1" x14ac:dyDescent="0.3">
      <c r="A188" s="48" t="s">
        <v>106</v>
      </c>
      <c r="B188" s="885"/>
      <c r="C188" s="885"/>
      <c r="D188" s="885"/>
      <c r="E188" s="885"/>
      <c r="F188" s="885"/>
      <c r="G188" s="885"/>
      <c r="H188" s="49">
        <f t="shared" si="21"/>
        <v>0</v>
      </c>
      <c r="I188" s="885"/>
      <c r="J188" s="885"/>
      <c r="K188" s="49">
        <f>IF($D188="",0,IF($D188=0,0,+I188/$D188))</f>
        <v>0</v>
      </c>
      <c r="L188" s="50">
        <f t="shared" si="25"/>
        <v>0</v>
      </c>
    </row>
    <row r="189" spans="1:12" ht="14.65" customHeight="1" x14ac:dyDescent="0.3">
      <c r="A189" s="65" t="s">
        <v>191</v>
      </c>
      <c r="B189" s="885"/>
      <c r="C189" s="885"/>
      <c r="D189" s="885"/>
      <c r="E189" s="885"/>
      <c r="F189" s="885"/>
      <c r="G189" s="885"/>
      <c r="H189" s="49">
        <f t="shared" si="21"/>
        <v>0</v>
      </c>
      <c r="I189" s="885"/>
      <c r="J189" s="885"/>
      <c r="K189" s="49">
        <f>IF($D189="",0,IF($D189=0,0,+I189/$D189))</f>
        <v>0</v>
      </c>
      <c r="L189" s="50">
        <f t="shared" si="25"/>
        <v>0</v>
      </c>
    </row>
    <row r="190" spans="1:12" ht="14.65" customHeight="1" x14ac:dyDescent="0.3">
      <c r="A190" s="65" t="s">
        <v>192</v>
      </c>
      <c r="B190" s="66"/>
      <c r="C190" s="67"/>
      <c r="D190" s="66"/>
      <c r="E190" s="67"/>
      <c r="F190" s="66"/>
      <c r="G190" s="67"/>
      <c r="H190" s="49">
        <f t="shared" si="21"/>
        <v>0</v>
      </c>
      <c r="I190" s="66"/>
      <c r="J190" s="67"/>
      <c r="K190" s="49">
        <f>IF(D190="",0,IF(D190=0,0,I190/D190))</f>
        <v>0</v>
      </c>
      <c r="L190" s="50">
        <f t="shared" si="25"/>
        <v>0</v>
      </c>
    </row>
    <row r="191" spans="1:12" ht="14.65" customHeight="1" x14ac:dyDescent="0.3">
      <c r="A191" s="65" t="s">
        <v>193</v>
      </c>
      <c r="B191" s="66"/>
      <c r="C191" s="67"/>
      <c r="D191" s="66"/>
      <c r="E191" s="67"/>
      <c r="F191" s="66"/>
      <c r="G191" s="67"/>
      <c r="H191" s="49">
        <f t="shared" si="21"/>
        <v>0</v>
      </c>
      <c r="I191" s="66"/>
      <c r="J191" s="67"/>
      <c r="K191" s="49">
        <f>IF(D191="",0,IF(D191=0,0,I191/D191))</f>
        <v>0</v>
      </c>
      <c r="L191" s="50">
        <f t="shared" si="25"/>
        <v>0</v>
      </c>
    </row>
    <row r="192" spans="1:12" ht="11.25" customHeight="1" x14ac:dyDescent="0.3">
      <c r="A192" s="909" t="s">
        <v>194</v>
      </c>
      <c r="B192" s="897" t="s">
        <v>124</v>
      </c>
      <c r="C192" s="897" t="s">
        <v>125</v>
      </c>
      <c r="D192" s="901" t="s">
        <v>126</v>
      </c>
      <c r="E192" s="901"/>
      <c r="F192" s="899" t="s">
        <v>36</v>
      </c>
      <c r="G192" s="898" t="s">
        <v>127</v>
      </c>
      <c r="H192" s="898"/>
      <c r="I192" s="899" t="s">
        <v>36</v>
      </c>
      <c r="J192" s="897" t="s">
        <v>128</v>
      </c>
      <c r="K192" s="900" t="s">
        <v>195</v>
      </c>
      <c r="L192" s="900"/>
    </row>
    <row r="193" spans="1:12" ht="26.25" customHeight="1" x14ac:dyDescent="0.3">
      <c r="A193" s="909"/>
      <c r="B193" s="897"/>
      <c r="C193" s="897"/>
      <c r="D193" s="901" t="s">
        <v>37</v>
      </c>
      <c r="E193" s="133" t="s">
        <v>196</v>
      </c>
      <c r="F193" s="899"/>
      <c r="G193" s="901" t="s">
        <v>37</v>
      </c>
      <c r="H193" s="133" t="s">
        <v>196</v>
      </c>
      <c r="I193" s="899"/>
      <c r="J193" s="897"/>
      <c r="K193" s="900"/>
      <c r="L193" s="900"/>
    </row>
    <row r="194" spans="1:12" ht="15.75" customHeight="1" x14ac:dyDescent="0.3">
      <c r="A194" s="909"/>
      <c r="B194" s="134" t="s">
        <v>131</v>
      </c>
      <c r="C194" s="134" t="s">
        <v>132</v>
      </c>
      <c r="D194" s="901"/>
      <c r="E194" s="134" t="s">
        <v>133</v>
      </c>
      <c r="F194" s="135" t="s">
        <v>134</v>
      </c>
      <c r="G194" s="901"/>
      <c r="H194" s="91" t="s">
        <v>135</v>
      </c>
      <c r="I194" s="135" t="s">
        <v>136</v>
      </c>
      <c r="J194" s="91" t="s">
        <v>137</v>
      </c>
      <c r="K194" s="903" t="s">
        <v>138</v>
      </c>
      <c r="L194" s="903"/>
    </row>
    <row r="195" spans="1:12" ht="11.25" customHeight="1" x14ac:dyDescent="0.3">
      <c r="A195" s="107" t="s">
        <v>149</v>
      </c>
      <c r="B195" s="136">
        <f>+B196+B200</f>
        <v>0</v>
      </c>
      <c r="C195" s="136">
        <f>+C196+C200</f>
        <v>0</v>
      </c>
      <c r="D195" s="136">
        <f>+D196+D200</f>
        <v>0</v>
      </c>
      <c r="E195" s="136">
        <f>+E196+E200</f>
        <v>0</v>
      </c>
      <c r="F195" s="136">
        <f t="shared" ref="F195:F202" si="26">+C195-E195</f>
        <v>0</v>
      </c>
      <c r="G195" s="136">
        <f>+G196+G200</f>
        <v>0</v>
      </c>
      <c r="H195" s="136">
        <f>+H196+H200</f>
        <v>0</v>
      </c>
      <c r="I195" s="136">
        <f t="shared" ref="I195:I202" si="27">+C195-H195</f>
        <v>0</v>
      </c>
      <c r="J195" s="136">
        <f>+J196+J200</f>
        <v>0</v>
      </c>
      <c r="K195" s="911">
        <f>+K196+K200</f>
        <v>0</v>
      </c>
      <c r="L195" s="911"/>
    </row>
    <row r="196" spans="1:12" ht="11.25" customHeight="1" x14ac:dyDescent="0.3">
      <c r="A196" s="137" t="s">
        <v>140</v>
      </c>
      <c r="B196" s="47">
        <f>SUM(B197:B199)</f>
        <v>0</v>
      </c>
      <c r="C196" s="47">
        <f>SUM(C197:C199)</f>
        <v>0</v>
      </c>
      <c r="D196" s="47">
        <f>SUM(D197:D199)</f>
        <v>0</v>
      </c>
      <c r="E196" s="47">
        <f>SUM(E197:E199)</f>
        <v>0</v>
      </c>
      <c r="F196" s="47">
        <f t="shared" si="26"/>
        <v>0</v>
      </c>
      <c r="G196" s="47">
        <f>SUM(G197:G199)</f>
        <v>0</v>
      </c>
      <c r="H196" s="47">
        <f>SUM(H197:H199)</f>
        <v>0</v>
      </c>
      <c r="I196" s="47">
        <f t="shared" si="27"/>
        <v>0</v>
      </c>
      <c r="J196" s="47">
        <f>SUM(J197:J199)</f>
        <v>0</v>
      </c>
      <c r="K196" s="884">
        <f>SUM(K197:K199)</f>
        <v>0</v>
      </c>
      <c r="L196" s="884"/>
    </row>
    <row r="197" spans="1:12" ht="11.25" customHeight="1" x14ac:dyDescent="0.3">
      <c r="A197" s="22" t="s">
        <v>141</v>
      </c>
      <c r="B197" s="96"/>
      <c r="C197" s="96"/>
      <c r="D197" s="96"/>
      <c r="E197" s="96"/>
      <c r="F197" s="25">
        <f t="shared" si="26"/>
        <v>0</v>
      </c>
      <c r="G197" s="96"/>
      <c r="H197" s="138"/>
      <c r="I197" s="50">
        <f t="shared" si="27"/>
        <v>0</v>
      </c>
      <c r="J197" s="96"/>
      <c r="K197" s="885"/>
      <c r="L197" s="885"/>
    </row>
    <row r="198" spans="1:12" ht="11.25" customHeight="1" x14ac:dyDescent="0.3">
      <c r="A198" s="22" t="s">
        <v>142</v>
      </c>
      <c r="B198" s="96"/>
      <c r="C198" s="96"/>
      <c r="D198" s="96"/>
      <c r="E198" s="96"/>
      <c r="F198" s="25">
        <f t="shared" si="26"/>
        <v>0</v>
      </c>
      <c r="G198" s="96"/>
      <c r="H198" s="138"/>
      <c r="I198" s="50">
        <f t="shared" si="27"/>
        <v>0</v>
      </c>
      <c r="J198" s="96"/>
      <c r="K198" s="885"/>
      <c r="L198" s="885"/>
    </row>
    <row r="199" spans="1:12" ht="11.25" customHeight="1" x14ac:dyDescent="0.3">
      <c r="A199" s="22" t="s">
        <v>143</v>
      </c>
      <c r="B199" s="96"/>
      <c r="C199" s="96"/>
      <c r="D199" s="96"/>
      <c r="E199" s="96"/>
      <c r="F199" s="25">
        <f t="shared" si="26"/>
        <v>0</v>
      </c>
      <c r="G199" s="96"/>
      <c r="H199" s="138"/>
      <c r="I199" s="50">
        <f t="shared" si="27"/>
        <v>0</v>
      </c>
      <c r="J199" s="96"/>
      <c r="K199" s="885"/>
      <c r="L199" s="885"/>
    </row>
    <row r="200" spans="1:12" ht="11.25" customHeight="1" x14ac:dyDescent="0.3">
      <c r="A200" s="137" t="s">
        <v>144</v>
      </c>
      <c r="B200" s="47">
        <f>SUM(B201:B204)</f>
        <v>0</v>
      </c>
      <c r="C200" s="47">
        <f>SUM(C201:C204)</f>
        <v>0</v>
      </c>
      <c r="D200" s="47">
        <f>SUM(D201:D204)</f>
        <v>0</v>
      </c>
      <c r="E200" s="47">
        <f>SUM(E201:E204)</f>
        <v>0</v>
      </c>
      <c r="F200" s="47">
        <f t="shared" si="26"/>
        <v>0</v>
      </c>
      <c r="G200" s="47">
        <f>SUM(G201:G204)</f>
        <v>0</v>
      </c>
      <c r="H200" s="47">
        <f>SUM(H201:H204)</f>
        <v>0</v>
      </c>
      <c r="I200" s="47">
        <f t="shared" si="27"/>
        <v>0</v>
      </c>
      <c r="J200" s="47">
        <f>SUM(J201:J204)</f>
        <v>0</v>
      </c>
      <c r="K200" s="884">
        <f>SUM(K201:K204)</f>
        <v>0</v>
      </c>
      <c r="L200" s="884"/>
    </row>
    <row r="201" spans="1:12" ht="11.25" customHeight="1" x14ac:dyDescent="0.3">
      <c r="A201" s="139" t="s">
        <v>145</v>
      </c>
      <c r="B201" s="138"/>
      <c r="C201" s="96"/>
      <c r="D201" s="138"/>
      <c r="E201" s="96"/>
      <c r="F201" s="25">
        <f t="shared" si="26"/>
        <v>0</v>
      </c>
      <c r="G201" s="96"/>
      <c r="H201" s="138"/>
      <c r="I201" s="50">
        <f t="shared" si="27"/>
        <v>0</v>
      </c>
      <c r="J201" s="96"/>
      <c r="K201" s="885"/>
      <c r="L201" s="885"/>
    </row>
    <row r="202" spans="1:12" ht="11.25" customHeight="1" x14ac:dyDescent="0.3">
      <c r="A202" s="139" t="s">
        <v>146</v>
      </c>
      <c r="B202" s="138"/>
      <c r="C202" s="96"/>
      <c r="D202" s="138"/>
      <c r="E202" s="96"/>
      <c r="F202" s="25">
        <f t="shared" si="26"/>
        <v>0</v>
      </c>
      <c r="G202" s="96"/>
      <c r="H202" s="138"/>
      <c r="I202" s="50">
        <f t="shared" si="27"/>
        <v>0</v>
      </c>
      <c r="J202" s="96"/>
      <c r="K202" s="885"/>
      <c r="L202" s="885"/>
    </row>
    <row r="203" spans="1:12" ht="11.25" customHeight="1" x14ac:dyDescent="0.3">
      <c r="A203" s="139" t="s">
        <v>197</v>
      </c>
      <c r="B203" s="138"/>
      <c r="C203" s="96"/>
      <c r="D203" s="138"/>
      <c r="E203" s="96"/>
      <c r="F203" s="25">
        <v>0</v>
      </c>
      <c r="G203" s="96"/>
      <c r="H203" s="138"/>
      <c r="I203" s="50">
        <v>0</v>
      </c>
      <c r="J203" s="96"/>
      <c r="K203" s="885"/>
      <c r="L203" s="885"/>
    </row>
    <row r="204" spans="1:12" ht="11.25" customHeight="1" x14ac:dyDescent="0.3">
      <c r="A204" s="140" t="s">
        <v>198</v>
      </c>
      <c r="B204" s="141"/>
      <c r="C204" s="142"/>
      <c r="D204" s="141"/>
      <c r="E204" s="142"/>
      <c r="F204" s="143">
        <f>+C204-E204</f>
        <v>0</v>
      </c>
      <c r="G204" s="142"/>
      <c r="H204" s="141"/>
      <c r="I204" s="143">
        <f>+C204-H204</f>
        <v>0</v>
      </c>
      <c r="J204" s="142"/>
      <c r="K204" s="910"/>
      <c r="L204" s="910"/>
    </row>
    <row r="65535" ht="12.75" customHeight="1" x14ac:dyDescent="0.3"/>
    <row r="65536" ht="12.75" customHeight="1" x14ac:dyDescent="0.3"/>
  </sheetData>
  <sheetProtection password="EC36" sheet="1"/>
  <mergeCells count="647">
    <mergeCell ref="K201:L201"/>
    <mergeCell ref="K202:L202"/>
    <mergeCell ref="K203:L203"/>
    <mergeCell ref="K204:L204"/>
    <mergeCell ref="K195:L195"/>
    <mergeCell ref="K196:L196"/>
    <mergeCell ref="K197:L197"/>
    <mergeCell ref="K198:L198"/>
    <mergeCell ref="K199:L199"/>
    <mergeCell ref="K200:L200"/>
    <mergeCell ref="I192:I193"/>
    <mergeCell ref="J192:J193"/>
    <mergeCell ref="K192:L193"/>
    <mergeCell ref="D193:D194"/>
    <mergeCell ref="G193:G194"/>
    <mergeCell ref="K194:L194"/>
    <mergeCell ref="A192:A194"/>
    <mergeCell ref="B192:B193"/>
    <mergeCell ref="C192:C193"/>
    <mergeCell ref="D192:E192"/>
    <mergeCell ref="F192:F193"/>
    <mergeCell ref="G192:H192"/>
    <mergeCell ref="B188:C188"/>
    <mergeCell ref="D188:E188"/>
    <mergeCell ref="F188:G188"/>
    <mergeCell ref="I188:J188"/>
    <mergeCell ref="B189:C189"/>
    <mergeCell ref="D189:E189"/>
    <mergeCell ref="F189:G189"/>
    <mergeCell ref="I189:J189"/>
    <mergeCell ref="B186:C186"/>
    <mergeCell ref="D186:E186"/>
    <mergeCell ref="F186:G186"/>
    <mergeCell ref="I186:J186"/>
    <mergeCell ref="B187:C187"/>
    <mergeCell ref="D187:E187"/>
    <mergeCell ref="F187:G187"/>
    <mergeCell ref="I187:J187"/>
    <mergeCell ref="B184:C184"/>
    <mergeCell ref="D184:E184"/>
    <mergeCell ref="F184:G184"/>
    <mergeCell ref="I184:J184"/>
    <mergeCell ref="B185:C185"/>
    <mergeCell ref="D185:E185"/>
    <mergeCell ref="F185:G185"/>
    <mergeCell ref="I185:J185"/>
    <mergeCell ref="B182:C182"/>
    <mergeCell ref="D182:E182"/>
    <mergeCell ref="F182:G182"/>
    <mergeCell ref="I182:J182"/>
    <mergeCell ref="B183:C183"/>
    <mergeCell ref="D183:E183"/>
    <mergeCell ref="F183:G183"/>
    <mergeCell ref="I183:J183"/>
    <mergeCell ref="B180:C180"/>
    <mergeCell ref="D180:E180"/>
    <mergeCell ref="F180:G180"/>
    <mergeCell ref="I180:J180"/>
    <mergeCell ref="B181:C181"/>
    <mergeCell ref="D181:E181"/>
    <mergeCell ref="F181:G181"/>
    <mergeCell ref="I181:J181"/>
    <mergeCell ref="B178:C178"/>
    <mergeCell ref="D178:E178"/>
    <mergeCell ref="F178:G178"/>
    <mergeCell ref="I178:J178"/>
    <mergeCell ref="B179:C179"/>
    <mergeCell ref="D179:E179"/>
    <mergeCell ref="F179:G179"/>
    <mergeCell ref="I179:J179"/>
    <mergeCell ref="B176:C176"/>
    <mergeCell ref="D176:E176"/>
    <mergeCell ref="F176:G176"/>
    <mergeCell ref="I176:J176"/>
    <mergeCell ref="B177:C177"/>
    <mergeCell ref="D177:E177"/>
    <mergeCell ref="F177:G177"/>
    <mergeCell ref="I177:J177"/>
    <mergeCell ref="B174:C174"/>
    <mergeCell ref="D174:E174"/>
    <mergeCell ref="F174:G174"/>
    <mergeCell ref="I174:J174"/>
    <mergeCell ref="B175:C175"/>
    <mergeCell ref="D175:E175"/>
    <mergeCell ref="F175:G175"/>
    <mergeCell ref="I175:J175"/>
    <mergeCell ref="B172:C172"/>
    <mergeCell ref="D172:E172"/>
    <mergeCell ref="F172:G172"/>
    <mergeCell ref="I172:J172"/>
    <mergeCell ref="B173:C173"/>
    <mergeCell ref="D173:E173"/>
    <mergeCell ref="F173:G173"/>
    <mergeCell ref="I173:J173"/>
    <mergeCell ref="B170:C170"/>
    <mergeCell ref="D170:E170"/>
    <mergeCell ref="F170:G170"/>
    <mergeCell ref="I170:J170"/>
    <mergeCell ref="B171:C171"/>
    <mergeCell ref="D171:E171"/>
    <mergeCell ref="F171:G171"/>
    <mergeCell ref="I171:J171"/>
    <mergeCell ref="B168:C168"/>
    <mergeCell ref="D168:E168"/>
    <mergeCell ref="F168:G168"/>
    <mergeCell ref="I168:J168"/>
    <mergeCell ref="B169:C169"/>
    <mergeCell ref="D169:E169"/>
    <mergeCell ref="F169:G169"/>
    <mergeCell ref="I169:J169"/>
    <mergeCell ref="B166:C166"/>
    <mergeCell ref="D166:E166"/>
    <mergeCell ref="F166:G166"/>
    <mergeCell ref="I166:J166"/>
    <mergeCell ref="B167:C167"/>
    <mergeCell ref="D167:E167"/>
    <mergeCell ref="F167:G167"/>
    <mergeCell ref="I167:J167"/>
    <mergeCell ref="B164:C164"/>
    <mergeCell ref="D164:E164"/>
    <mergeCell ref="F164:G164"/>
    <mergeCell ref="I164:J164"/>
    <mergeCell ref="B165:C165"/>
    <mergeCell ref="D165:E165"/>
    <mergeCell ref="F165:G165"/>
    <mergeCell ref="I165:J165"/>
    <mergeCell ref="B162:C162"/>
    <mergeCell ref="D162:E162"/>
    <mergeCell ref="F162:G162"/>
    <mergeCell ref="I162:J162"/>
    <mergeCell ref="B163:C163"/>
    <mergeCell ref="D163:E163"/>
    <mergeCell ref="F163:G163"/>
    <mergeCell ref="I163:J163"/>
    <mergeCell ref="B160:C160"/>
    <mergeCell ref="D160:E160"/>
    <mergeCell ref="F160:G160"/>
    <mergeCell ref="I160:J160"/>
    <mergeCell ref="B161:C161"/>
    <mergeCell ref="D161:E161"/>
    <mergeCell ref="F161:G161"/>
    <mergeCell ref="I161:J161"/>
    <mergeCell ref="B158:C158"/>
    <mergeCell ref="D158:E158"/>
    <mergeCell ref="F158:G158"/>
    <mergeCell ref="I158:J158"/>
    <mergeCell ref="B159:C159"/>
    <mergeCell ref="D159:E159"/>
    <mergeCell ref="F159:G159"/>
    <mergeCell ref="I159:J159"/>
    <mergeCell ref="B156:C156"/>
    <mergeCell ref="D156:E156"/>
    <mergeCell ref="F156:G156"/>
    <mergeCell ref="I156:J156"/>
    <mergeCell ref="B157:C157"/>
    <mergeCell ref="D157:E157"/>
    <mergeCell ref="F157:G157"/>
    <mergeCell ref="I157:J157"/>
    <mergeCell ref="B154:C154"/>
    <mergeCell ref="D154:E154"/>
    <mergeCell ref="F154:G154"/>
    <mergeCell ref="I154:J154"/>
    <mergeCell ref="B155:C155"/>
    <mergeCell ref="D155:E155"/>
    <mergeCell ref="F155:G155"/>
    <mergeCell ref="I155:J155"/>
    <mergeCell ref="B152:C152"/>
    <mergeCell ref="D152:E152"/>
    <mergeCell ref="F152:G152"/>
    <mergeCell ref="I152:J152"/>
    <mergeCell ref="B153:C153"/>
    <mergeCell ref="D153:E153"/>
    <mergeCell ref="F153:G153"/>
    <mergeCell ref="I153:J153"/>
    <mergeCell ref="B150:C150"/>
    <mergeCell ref="D150:E150"/>
    <mergeCell ref="F150:G150"/>
    <mergeCell ref="I150:J150"/>
    <mergeCell ref="B151:C151"/>
    <mergeCell ref="D151:E151"/>
    <mergeCell ref="F151:G151"/>
    <mergeCell ref="I151:J151"/>
    <mergeCell ref="B148:C148"/>
    <mergeCell ref="D148:E148"/>
    <mergeCell ref="F148:G148"/>
    <mergeCell ref="I148:J148"/>
    <mergeCell ref="B149:C149"/>
    <mergeCell ref="D149:E149"/>
    <mergeCell ref="F149:G149"/>
    <mergeCell ref="I149:J149"/>
    <mergeCell ref="B146:C146"/>
    <mergeCell ref="D146:E146"/>
    <mergeCell ref="F146:G146"/>
    <mergeCell ref="I146:J146"/>
    <mergeCell ref="B147:C147"/>
    <mergeCell ref="D147:E147"/>
    <mergeCell ref="F147:G147"/>
    <mergeCell ref="I147:J147"/>
    <mergeCell ref="B144:C144"/>
    <mergeCell ref="D144:E144"/>
    <mergeCell ref="F144:G144"/>
    <mergeCell ref="I144:J144"/>
    <mergeCell ref="B145:C145"/>
    <mergeCell ref="D145:E145"/>
    <mergeCell ref="F145:G145"/>
    <mergeCell ref="I145:J145"/>
    <mergeCell ref="B142:C142"/>
    <mergeCell ref="D142:E142"/>
    <mergeCell ref="F142:G142"/>
    <mergeCell ref="I142:J142"/>
    <mergeCell ref="B143:C143"/>
    <mergeCell ref="D143:E143"/>
    <mergeCell ref="F143:G143"/>
    <mergeCell ref="I143:J143"/>
    <mergeCell ref="B140:C140"/>
    <mergeCell ref="D140:E140"/>
    <mergeCell ref="F140:G140"/>
    <mergeCell ref="I140:J140"/>
    <mergeCell ref="B141:C141"/>
    <mergeCell ref="D141:E141"/>
    <mergeCell ref="F141:G141"/>
    <mergeCell ref="I141:J141"/>
    <mergeCell ref="B138:C138"/>
    <mergeCell ref="D138:E138"/>
    <mergeCell ref="F138:G138"/>
    <mergeCell ref="I138:J138"/>
    <mergeCell ref="B139:C139"/>
    <mergeCell ref="D139:E139"/>
    <mergeCell ref="F139:G139"/>
    <mergeCell ref="I139:J139"/>
    <mergeCell ref="B136:C136"/>
    <mergeCell ref="D136:E136"/>
    <mergeCell ref="F136:G136"/>
    <mergeCell ref="I136:J136"/>
    <mergeCell ref="B137:C137"/>
    <mergeCell ref="D137:E137"/>
    <mergeCell ref="F137:G137"/>
    <mergeCell ref="I137:J137"/>
    <mergeCell ref="B134:C134"/>
    <mergeCell ref="D134:E134"/>
    <mergeCell ref="F134:G134"/>
    <mergeCell ref="I134:J134"/>
    <mergeCell ref="B135:C135"/>
    <mergeCell ref="D135:E135"/>
    <mergeCell ref="F135:G135"/>
    <mergeCell ref="I135:J135"/>
    <mergeCell ref="B132:C132"/>
    <mergeCell ref="D132:E132"/>
    <mergeCell ref="F132:G132"/>
    <mergeCell ref="I132:J132"/>
    <mergeCell ref="B133:C133"/>
    <mergeCell ref="D133:E133"/>
    <mergeCell ref="F133:G133"/>
    <mergeCell ref="I133:J133"/>
    <mergeCell ref="B130:C130"/>
    <mergeCell ref="D130:E130"/>
    <mergeCell ref="F130:G130"/>
    <mergeCell ref="I130:J130"/>
    <mergeCell ref="B131:C131"/>
    <mergeCell ref="D131:E131"/>
    <mergeCell ref="F131:G131"/>
    <mergeCell ref="I131:J131"/>
    <mergeCell ref="B128:C128"/>
    <mergeCell ref="D128:E128"/>
    <mergeCell ref="F128:G128"/>
    <mergeCell ref="I128:J128"/>
    <mergeCell ref="B129:C129"/>
    <mergeCell ref="D129:E129"/>
    <mergeCell ref="F129:G129"/>
    <mergeCell ref="I129:J129"/>
    <mergeCell ref="D126:E126"/>
    <mergeCell ref="F126:G126"/>
    <mergeCell ref="I126:J126"/>
    <mergeCell ref="B127:C127"/>
    <mergeCell ref="D127:E127"/>
    <mergeCell ref="F127:G127"/>
    <mergeCell ref="I127:J127"/>
    <mergeCell ref="A122:C122"/>
    <mergeCell ref="B124:C125"/>
    <mergeCell ref="D124:E125"/>
    <mergeCell ref="F124:K124"/>
    <mergeCell ref="F125:G125"/>
    <mergeCell ref="I125:J125"/>
    <mergeCell ref="K116:L116"/>
    <mergeCell ref="K117:L117"/>
    <mergeCell ref="K118:L118"/>
    <mergeCell ref="K119:L119"/>
    <mergeCell ref="K120:L120"/>
    <mergeCell ref="A121:K121"/>
    <mergeCell ref="K110:L110"/>
    <mergeCell ref="K111:L111"/>
    <mergeCell ref="K112:L112"/>
    <mergeCell ref="K113:L113"/>
    <mergeCell ref="K114:L114"/>
    <mergeCell ref="K115:L115"/>
    <mergeCell ref="K104:L104"/>
    <mergeCell ref="K105:L105"/>
    <mergeCell ref="K106:L106"/>
    <mergeCell ref="K107:L107"/>
    <mergeCell ref="K108:L108"/>
    <mergeCell ref="K109:L109"/>
    <mergeCell ref="K98:L98"/>
    <mergeCell ref="K99:L99"/>
    <mergeCell ref="K100:L100"/>
    <mergeCell ref="K101:L101"/>
    <mergeCell ref="K102:L102"/>
    <mergeCell ref="K103:L103"/>
    <mergeCell ref="K94:L96"/>
    <mergeCell ref="D95:D97"/>
    <mergeCell ref="E95:E96"/>
    <mergeCell ref="G95:G97"/>
    <mergeCell ref="H95:H96"/>
    <mergeCell ref="K97:L97"/>
    <mergeCell ref="B94:B96"/>
    <mergeCell ref="C94:C96"/>
    <mergeCell ref="D94:E94"/>
    <mergeCell ref="G94:H94"/>
    <mergeCell ref="I94:I96"/>
    <mergeCell ref="J94:J96"/>
    <mergeCell ref="B91:C91"/>
    <mergeCell ref="D91:E91"/>
    <mergeCell ref="F91:G91"/>
    <mergeCell ref="I91:J91"/>
    <mergeCell ref="B92:C92"/>
    <mergeCell ref="D92:E92"/>
    <mergeCell ref="F92:G92"/>
    <mergeCell ref="I92:J92"/>
    <mergeCell ref="B89:C89"/>
    <mergeCell ref="D89:E89"/>
    <mergeCell ref="F89:G89"/>
    <mergeCell ref="I89:J89"/>
    <mergeCell ref="B90:C90"/>
    <mergeCell ref="D90:E90"/>
    <mergeCell ref="F90:G90"/>
    <mergeCell ref="I90:J90"/>
    <mergeCell ref="B87:C87"/>
    <mergeCell ref="D87:E87"/>
    <mergeCell ref="F87:G87"/>
    <mergeCell ref="I87:J87"/>
    <mergeCell ref="B88:C88"/>
    <mergeCell ref="D88:E88"/>
    <mergeCell ref="F88:G88"/>
    <mergeCell ref="I88:J88"/>
    <mergeCell ref="B85:C85"/>
    <mergeCell ref="D85:E85"/>
    <mergeCell ref="F85:G85"/>
    <mergeCell ref="I85:J85"/>
    <mergeCell ref="B86:C86"/>
    <mergeCell ref="D86:E86"/>
    <mergeCell ref="F86:G86"/>
    <mergeCell ref="I86:J86"/>
    <mergeCell ref="B83:C83"/>
    <mergeCell ref="D83:E83"/>
    <mergeCell ref="F83:G83"/>
    <mergeCell ref="I83:J83"/>
    <mergeCell ref="B84:C84"/>
    <mergeCell ref="D84:E84"/>
    <mergeCell ref="F84:G84"/>
    <mergeCell ref="I84:J84"/>
    <mergeCell ref="B81:C81"/>
    <mergeCell ref="D81:E81"/>
    <mergeCell ref="F81:G81"/>
    <mergeCell ref="I81:J81"/>
    <mergeCell ref="B82:C82"/>
    <mergeCell ref="D82:E82"/>
    <mergeCell ref="F82:G82"/>
    <mergeCell ref="I82:J82"/>
    <mergeCell ref="B79:C79"/>
    <mergeCell ref="D79:E79"/>
    <mergeCell ref="F79:G79"/>
    <mergeCell ref="I79:J79"/>
    <mergeCell ref="B80:C80"/>
    <mergeCell ref="D80:E80"/>
    <mergeCell ref="F80:G80"/>
    <mergeCell ref="I80:J80"/>
    <mergeCell ref="B77:C77"/>
    <mergeCell ref="D77:E77"/>
    <mergeCell ref="F77:G77"/>
    <mergeCell ref="I77:J77"/>
    <mergeCell ref="B78:C78"/>
    <mergeCell ref="D78:E78"/>
    <mergeCell ref="F78:G78"/>
    <mergeCell ref="I78:J78"/>
    <mergeCell ref="B74:C74"/>
    <mergeCell ref="D74:E74"/>
    <mergeCell ref="F74:G74"/>
    <mergeCell ref="I74:J74"/>
    <mergeCell ref="B75:C75"/>
    <mergeCell ref="B76:C76"/>
    <mergeCell ref="B72:C72"/>
    <mergeCell ref="D72:E72"/>
    <mergeCell ref="F72:G72"/>
    <mergeCell ref="I72:J72"/>
    <mergeCell ref="B73:C73"/>
    <mergeCell ref="D73:E73"/>
    <mergeCell ref="F73:G73"/>
    <mergeCell ref="I73:J73"/>
    <mergeCell ref="B70:C70"/>
    <mergeCell ref="D70:E70"/>
    <mergeCell ref="F70:G70"/>
    <mergeCell ref="I70:J70"/>
    <mergeCell ref="B71:C71"/>
    <mergeCell ref="D71:E71"/>
    <mergeCell ref="F71:G71"/>
    <mergeCell ref="I71:J71"/>
    <mergeCell ref="B68:C68"/>
    <mergeCell ref="D68:E68"/>
    <mergeCell ref="F68:G68"/>
    <mergeCell ref="I68:J68"/>
    <mergeCell ref="B69:C69"/>
    <mergeCell ref="D69:E69"/>
    <mergeCell ref="F69:G69"/>
    <mergeCell ref="I69:J69"/>
    <mergeCell ref="B66:C66"/>
    <mergeCell ref="D66:E66"/>
    <mergeCell ref="F66:G66"/>
    <mergeCell ref="I66:J66"/>
    <mergeCell ref="B67:C67"/>
    <mergeCell ref="D67:E67"/>
    <mergeCell ref="F67:G67"/>
    <mergeCell ref="I67:J67"/>
    <mergeCell ref="B64:C64"/>
    <mergeCell ref="D64:E64"/>
    <mergeCell ref="F64:G64"/>
    <mergeCell ref="I64:J64"/>
    <mergeCell ref="B65:C65"/>
    <mergeCell ref="D65:E65"/>
    <mergeCell ref="F65:G65"/>
    <mergeCell ref="I65:J65"/>
    <mergeCell ref="B62:C62"/>
    <mergeCell ref="D62:E62"/>
    <mergeCell ref="F62:G62"/>
    <mergeCell ref="I62:J62"/>
    <mergeCell ref="B63:C63"/>
    <mergeCell ref="D63:E63"/>
    <mergeCell ref="F63:G63"/>
    <mergeCell ref="I63:J63"/>
    <mergeCell ref="B60:C60"/>
    <mergeCell ref="D60:E60"/>
    <mergeCell ref="F60:G60"/>
    <mergeCell ref="I60:J60"/>
    <mergeCell ref="B61:C61"/>
    <mergeCell ref="D61:E61"/>
    <mergeCell ref="F61:G61"/>
    <mergeCell ref="I61:J61"/>
    <mergeCell ref="B58:C58"/>
    <mergeCell ref="D58:E58"/>
    <mergeCell ref="F58:G58"/>
    <mergeCell ref="I58:J58"/>
    <mergeCell ref="B59:C59"/>
    <mergeCell ref="D59:E59"/>
    <mergeCell ref="F59:G59"/>
    <mergeCell ref="I59:J59"/>
    <mergeCell ref="B56:C56"/>
    <mergeCell ref="D56:E56"/>
    <mergeCell ref="F56:G56"/>
    <mergeCell ref="I56:J56"/>
    <mergeCell ref="B57:C57"/>
    <mergeCell ref="D57:E57"/>
    <mergeCell ref="F57:G57"/>
    <mergeCell ref="I57:J57"/>
    <mergeCell ref="B54:C54"/>
    <mergeCell ref="D54:E54"/>
    <mergeCell ref="F54:G54"/>
    <mergeCell ref="I54:J54"/>
    <mergeCell ref="B55:C55"/>
    <mergeCell ref="D55:E55"/>
    <mergeCell ref="F55:G55"/>
    <mergeCell ref="I55:J55"/>
    <mergeCell ref="B52:C52"/>
    <mergeCell ref="D52:E52"/>
    <mergeCell ref="F52:G52"/>
    <mergeCell ref="I52:J52"/>
    <mergeCell ref="B53:C53"/>
    <mergeCell ref="D53:E53"/>
    <mergeCell ref="F53:G53"/>
    <mergeCell ref="I53:J53"/>
    <mergeCell ref="B50:C50"/>
    <mergeCell ref="D50:E50"/>
    <mergeCell ref="F50:G50"/>
    <mergeCell ref="I50:J50"/>
    <mergeCell ref="B51:C51"/>
    <mergeCell ref="D51:E51"/>
    <mergeCell ref="F51:G51"/>
    <mergeCell ref="I51:J51"/>
    <mergeCell ref="B48:C48"/>
    <mergeCell ref="D48:E48"/>
    <mergeCell ref="F48:G48"/>
    <mergeCell ref="I48:J48"/>
    <mergeCell ref="B49:C49"/>
    <mergeCell ref="D49:E49"/>
    <mergeCell ref="F49:G49"/>
    <mergeCell ref="I49:J49"/>
    <mergeCell ref="B46:C46"/>
    <mergeCell ref="D46:E46"/>
    <mergeCell ref="F46:G46"/>
    <mergeCell ref="I46:J46"/>
    <mergeCell ref="B47:C47"/>
    <mergeCell ref="D47:E47"/>
    <mergeCell ref="F47:G47"/>
    <mergeCell ref="I47:J47"/>
    <mergeCell ref="B44:C44"/>
    <mergeCell ref="D44:E44"/>
    <mergeCell ref="F44:G44"/>
    <mergeCell ref="I44:J44"/>
    <mergeCell ref="B45:C45"/>
    <mergeCell ref="D45:E45"/>
    <mergeCell ref="F45:G45"/>
    <mergeCell ref="I45:J45"/>
    <mergeCell ref="B42:C42"/>
    <mergeCell ref="D42:E42"/>
    <mergeCell ref="F42:G42"/>
    <mergeCell ref="I42:J42"/>
    <mergeCell ref="B43:C43"/>
    <mergeCell ref="D43:E43"/>
    <mergeCell ref="F43:G43"/>
    <mergeCell ref="I43:J43"/>
    <mergeCell ref="B40:C40"/>
    <mergeCell ref="D40:E40"/>
    <mergeCell ref="F40:G40"/>
    <mergeCell ref="I40:J40"/>
    <mergeCell ref="B41:C41"/>
    <mergeCell ref="D41:E41"/>
    <mergeCell ref="F41:G41"/>
    <mergeCell ref="I41:J41"/>
    <mergeCell ref="B38:C38"/>
    <mergeCell ref="D38:E38"/>
    <mergeCell ref="F38:G38"/>
    <mergeCell ref="I38:J38"/>
    <mergeCell ref="B39:C39"/>
    <mergeCell ref="D39:E39"/>
    <mergeCell ref="F39:G39"/>
    <mergeCell ref="I39:J39"/>
    <mergeCell ref="B36:C36"/>
    <mergeCell ref="D36:E36"/>
    <mergeCell ref="F36:G36"/>
    <mergeCell ref="I36:J36"/>
    <mergeCell ref="B37:C37"/>
    <mergeCell ref="D37:E37"/>
    <mergeCell ref="F37:G37"/>
    <mergeCell ref="I37:J37"/>
    <mergeCell ref="B34:C34"/>
    <mergeCell ref="D34:E34"/>
    <mergeCell ref="F34:G34"/>
    <mergeCell ref="I34:J34"/>
    <mergeCell ref="B35:C35"/>
    <mergeCell ref="D35:E35"/>
    <mergeCell ref="F35:G35"/>
    <mergeCell ref="I35:J35"/>
    <mergeCell ref="B32:C32"/>
    <mergeCell ref="D32:E32"/>
    <mergeCell ref="F32:G32"/>
    <mergeCell ref="I32:J32"/>
    <mergeCell ref="B33:C33"/>
    <mergeCell ref="D33:E33"/>
    <mergeCell ref="F33:G33"/>
    <mergeCell ref="I33:J33"/>
    <mergeCell ref="B30:C30"/>
    <mergeCell ref="D30:E30"/>
    <mergeCell ref="F30:G30"/>
    <mergeCell ref="I30:J30"/>
    <mergeCell ref="B31:C31"/>
    <mergeCell ref="D31:E31"/>
    <mergeCell ref="F31:G31"/>
    <mergeCell ref="I31:J31"/>
    <mergeCell ref="B28:C28"/>
    <mergeCell ref="D28:E28"/>
    <mergeCell ref="F28:G28"/>
    <mergeCell ref="I28:J28"/>
    <mergeCell ref="B29:C29"/>
    <mergeCell ref="D29:E29"/>
    <mergeCell ref="F29:G29"/>
    <mergeCell ref="I29:J29"/>
    <mergeCell ref="B26:C26"/>
    <mergeCell ref="D26:E26"/>
    <mergeCell ref="F26:G26"/>
    <mergeCell ref="I26:J26"/>
    <mergeCell ref="B27:C27"/>
    <mergeCell ref="D27:E27"/>
    <mergeCell ref="F27:G27"/>
    <mergeCell ref="I27:J27"/>
    <mergeCell ref="B24:C24"/>
    <mergeCell ref="D24:E24"/>
    <mergeCell ref="F24:G24"/>
    <mergeCell ref="I24:J24"/>
    <mergeCell ref="B25:C25"/>
    <mergeCell ref="D25:E25"/>
    <mergeCell ref="F25:G25"/>
    <mergeCell ref="I25:J25"/>
    <mergeCell ref="D22:E22"/>
    <mergeCell ref="F22:G22"/>
    <mergeCell ref="I22:J22"/>
    <mergeCell ref="B23:C23"/>
    <mergeCell ref="D23:E23"/>
    <mergeCell ref="F23:G23"/>
    <mergeCell ref="I23:J23"/>
    <mergeCell ref="B20:C20"/>
    <mergeCell ref="D20:E20"/>
    <mergeCell ref="F20:G20"/>
    <mergeCell ref="I20:J20"/>
    <mergeCell ref="B21:C21"/>
    <mergeCell ref="D21:E21"/>
    <mergeCell ref="F21:G21"/>
    <mergeCell ref="I21:J21"/>
    <mergeCell ref="B18:C18"/>
    <mergeCell ref="D18:E18"/>
    <mergeCell ref="F18:G18"/>
    <mergeCell ref="I18:J18"/>
    <mergeCell ref="B19:C19"/>
    <mergeCell ref="D19:E19"/>
    <mergeCell ref="F19:G19"/>
    <mergeCell ref="I19:J19"/>
    <mergeCell ref="B16:C16"/>
    <mergeCell ref="D16:E16"/>
    <mergeCell ref="F16:G16"/>
    <mergeCell ref="I16:J16"/>
    <mergeCell ref="B17:C17"/>
    <mergeCell ref="D17:E17"/>
    <mergeCell ref="F17:G17"/>
    <mergeCell ref="I17:J17"/>
    <mergeCell ref="B14:C14"/>
    <mergeCell ref="D14:E14"/>
    <mergeCell ref="F14:G14"/>
    <mergeCell ref="I14:J14"/>
    <mergeCell ref="B15:C15"/>
    <mergeCell ref="D15:E15"/>
    <mergeCell ref="F15:G15"/>
    <mergeCell ref="I15:J15"/>
    <mergeCell ref="F11:G11"/>
    <mergeCell ref="I11:J11"/>
    <mergeCell ref="D12:E12"/>
    <mergeCell ref="F12:G12"/>
    <mergeCell ref="I12:J12"/>
    <mergeCell ref="B13:C13"/>
    <mergeCell ref="D13:E13"/>
    <mergeCell ref="F13:G13"/>
    <mergeCell ref="I13:J13"/>
    <mergeCell ref="A3:L3"/>
    <mergeCell ref="A4:K4"/>
    <mergeCell ref="A5:K5"/>
    <mergeCell ref="A6:K6"/>
    <mergeCell ref="A7:L7"/>
    <mergeCell ref="A10:A12"/>
    <mergeCell ref="B10:C12"/>
    <mergeCell ref="D10:E11"/>
    <mergeCell ref="F10:K10"/>
    <mergeCell ref="L10:L11"/>
  </mergeCells>
  <printOptions horizontalCentered="1" verticalCentered="1"/>
  <pageMargins left="0.39027777777777778" right="0.39027777777777778" top="0.39027777777777778" bottom="0.2" header="0.51180555555555551" footer="0.51180555555555551"/>
  <pageSetup paperSize="9" scale="70" firstPageNumber="0" orientation="landscape" horizontalDpi="300" verticalDpi="300"/>
  <headerFooter alignWithMargins="0"/>
  <rowBreaks count="4" manualBreakCount="4">
    <brk id="53" max="16383" man="1"/>
    <brk id="93" max="16383" man="1"/>
    <brk id="123" max="16383" man="1"/>
    <brk id="19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3"/>
  <sheetViews>
    <sheetView showGridLines="0" topLeftCell="A19" zoomScale="140" zoomScaleNormal="140" workbookViewId="0">
      <selection activeCell="D188" sqref="D188"/>
    </sheetView>
  </sheetViews>
  <sheetFormatPr defaultColWidth="7.54296875" defaultRowHeight="12.75" customHeight="1" x14ac:dyDescent="0.3"/>
  <cols>
    <col min="1" max="1" width="46.453125" style="144" customWidth="1"/>
    <col min="2" max="5" width="17.7265625" style="144" customWidth="1"/>
    <col min="6" max="6" width="9.453125" style="144" customWidth="1"/>
    <col min="7" max="7" width="17.81640625" style="144" customWidth="1"/>
    <col min="8" max="9" width="17.7265625" style="144" customWidth="1"/>
    <col min="10" max="10" width="9.453125" style="144" customWidth="1"/>
    <col min="11" max="11" width="17.81640625" style="144" customWidth="1"/>
    <col min="12" max="12" width="17.7265625" style="144" customWidth="1"/>
    <col min="13" max="13" width="14" style="144" customWidth="1"/>
    <col min="14" max="14" width="5.453125" style="145" customWidth="1"/>
    <col min="15" max="16" width="15.1796875" style="145" customWidth="1"/>
    <col min="17" max="17" width="21.7265625" style="145" customWidth="1"/>
    <col min="18" max="18" width="13.1796875" style="145" customWidth="1"/>
    <col min="19" max="16384" width="7.54296875" style="145"/>
  </cols>
  <sheetData>
    <row r="1" spans="1:13" ht="15.75" customHeight="1" x14ac:dyDescent="0.3">
      <c r="A1" s="146" t="s">
        <v>199</v>
      </c>
    </row>
    <row r="2" spans="1:13" ht="11.25" customHeight="1" x14ac:dyDescent="0.3">
      <c r="A2" s="32"/>
    </row>
    <row r="3" spans="1:13" ht="12.75" customHeight="1" x14ac:dyDescent="0.3">
      <c r="A3" s="870" t="str">
        <f>+'Informações Iniciais'!A1</f>
        <v>ESTADO DO MARANHÃO - MUNICIPIO DE DAVINOPOLIS</v>
      </c>
      <c r="B3" s="870"/>
      <c r="C3" s="870"/>
      <c r="D3" s="870"/>
      <c r="E3" s="870"/>
      <c r="F3" s="870"/>
      <c r="G3" s="870"/>
      <c r="H3" s="870"/>
      <c r="I3" s="870"/>
      <c r="J3" s="870"/>
      <c r="K3" s="870"/>
      <c r="L3" s="870"/>
      <c r="M3" s="20"/>
    </row>
    <row r="4" spans="1:13" ht="12.75" customHeight="1" x14ac:dyDescent="0.3">
      <c r="A4" s="871" t="s">
        <v>1</v>
      </c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147"/>
    </row>
    <row r="5" spans="1:13" ht="12.75" customHeight="1" x14ac:dyDescent="0.3">
      <c r="A5" s="872" t="s">
        <v>200</v>
      </c>
      <c r="B5" s="872"/>
      <c r="C5" s="872"/>
      <c r="D5" s="872"/>
      <c r="E5" s="872"/>
      <c r="F5" s="872"/>
      <c r="G5" s="872"/>
      <c r="H5" s="872"/>
      <c r="I5" s="872"/>
      <c r="J5" s="872"/>
      <c r="K5" s="872"/>
      <c r="L5" s="872"/>
      <c r="M5" s="148"/>
    </row>
    <row r="6" spans="1:13" ht="12.75" customHeight="1" x14ac:dyDescent="0.3">
      <c r="A6" s="873" t="s">
        <v>29</v>
      </c>
      <c r="B6" s="873"/>
      <c r="C6" s="873"/>
      <c r="D6" s="873"/>
      <c r="E6" s="873"/>
      <c r="F6" s="873"/>
      <c r="G6" s="873"/>
      <c r="H6" s="873"/>
      <c r="I6" s="873"/>
      <c r="J6" s="873"/>
      <c r="K6" s="873"/>
      <c r="L6" s="873"/>
      <c r="M6" s="149"/>
    </row>
    <row r="7" spans="1:13" ht="12.75" customHeight="1" x14ac:dyDescent="0.3">
      <c r="A7" s="870" t="str">
        <f>+'Informações Iniciais'!A5</f>
        <v>1º Bimestre de 2018</v>
      </c>
      <c r="B7" s="870"/>
      <c r="C7" s="870"/>
      <c r="D7" s="870"/>
      <c r="E7" s="870"/>
      <c r="F7" s="870"/>
      <c r="G7" s="870"/>
      <c r="H7" s="870"/>
      <c r="I7" s="870"/>
      <c r="J7" s="870"/>
      <c r="K7" s="870"/>
      <c r="L7" s="870"/>
      <c r="M7" s="20"/>
    </row>
    <row r="8" spans="1:13" ht="12.75" customHeight="1" x14ac:dyDescent="0.3">
      <c r="A8" s="913"/>
      <c r="B8" s="913"/>
      <c r="C8" s="913"/>
      <c r="D8" s="913"/>
      <c r="E8" s="913"/>
      <c r="F8" s="913"/>
      <c r="G8" s="913"/>
      <c r="H8" s="913"/>
      <c r="I8" s="913"/>
      <c r="J8" s="913"/>
      <c r="K8" s="913"/>
      <c r="L8" s="913"/>
      <c r="M8" s="145"/>
    </row>
    <row r="9" spans="1:13" ht="12.75" customHeight="1" x14ac:dyDescent="0.3">
      <c r="A9" s="147" t="s">
        <v>201</v>
      </c>
      <c r="B9" s="132"/>
      <c r="C9" s="145"/>
      <c r="D9" s="145"/>
      <c r="E9" s="150"/>
      <c r="F9" s="150"/>
      <c r="G9" s="150"/>
      <c r="H9" s="150"/>
      <c r="I9" s="145"/>
      <c r="J9" s="145"/>
      <c r="K9" s="145"/>
      <c r="L9" s="151" t="s">
        <v>31</v>
      </c>
    </row>
    <row r="10" spans="1:13" ht="18" customHeight="1" x14ac:dyDescent="0.3">
      <c r="A10" s="915" t="s">
        <v>202</v>
      </c>
      <c r="B10" s="152" t="s">
        <v>203</v>
      </c>
      <c r="C10" s="152" t="s">
        <v>203</v>
      </c>
      <c r="D10" s="912" t="s">
        <v>126</v>
      </c>
      <c r="E10" s="912"/>
      <c r="F10" s="912"/>
      <c r="G10" s="899" t="s">
        <v>36</v>
      </c>
      <c r="H10" s="916" t="s">
        <v>127</v>
      </c>
      <c r="I10" s="916"/>
      <c r="J10" s="916"/>
      <c r="K10" s="899" t="s">
        <v>36</v>
      </c>
      <c r="L10" s="917" t="s">
        <v>204</v>
      </c>
      <c r="M10" s="145"/>
    </row>
    <row r="11" spans="1:13" ht="12.75" customHeight="1" x14ac:dyDescent="0.3">
      <c r="A11" s="915"/>
      <c r="B11" s="154" t="s">
        <v>205</v>
      </c>
      <c r="C11" s="154" t="s">
        <v>206</v>
      </c>
      <c r="D11" s="912" t="s">
        <v>37</v>
      </c>
      <c r="E11" s="152" t="s">
        <v>39</v>
      </c>
      <c r="F11" s="152" t="s">
        <v>38</v>
      </c>
      <c r="G11" s="899"/>
      <c r="H11" s="912" t="s">
        <v>37</v>
      </c>
      <c r="I11" s="152" t="s">
        <v>39</v>
      </c>
      <c r="J11" s="152" t="s">
        <v>38</v>
      </c>
      <c r="K11" s="899"/>
      <c r="L11" s="917"/>
      <c r="M11" s="145"/>
    </row>
    <row r="12" spans="1:13" s="158" customFormat="1" ht="24" customHeight="1" x14ac:dyDescent="0.3">
      <c r="A12" s="915"/>
      <c r="B12" s="155"/>
      <c r="C12" s="156" t="s">
        <v>40</v>
      </c>
      <c r="D12" s="912"/>
      <c r="E12" s="156" t="s">
        <v>41</v>
      </c>
      <c r="F12" s="156" t="s">
        <v>207</v>
      </c>
      <c r="G12" s="157" t="s">
        <v>208</v>
      </c>
      <c r="H12" s="912"/>
      <c r="I12" s="156" t="s">
        <v>131</v>
      </c>
      <c r="J12" s="156" t="s">
        <v>209</v>
      </c>
      <c r="K12" s="157" t="s">
        <v>210</v>
      </c>
      <c r="L12" s="917"/>
    </row>
    <row r="13" spans="1:13" s="158" customFormat="1" ht="12.75" customHeight="1" x14ac:dyDescent="0.3">
      <c r="A13" s="159" t="s">
        <v>211</v>
      </c>
      <c r="B13" s="160">
        <f>+B14+B18+B22+B26+B39+B44+B49+B53+B59+B65+B73+B79+B89+B93+B98+B103+B107+B111+B118+B123+B130+B133+B140+B147+B151+B157+B164+B169+B178+B179</f>
        <v>50259789.899999991</v>
      </c>
      <c r="C13" s="160">
        <f>+C14+C18+C22+C26+C39+C44+C49+C53+C59+C65+C73+C79+C89+C93+C98+C103+C107+C111+C118+C123+C130+C133+C140+C147+C151+C157+C164+C169+C178+C179</f>
        <v>50630208.829999998</v>
      </c>
      <c r="D13" s="160">
        <f>+D14+D18+D22+D26+D39+D44+D49+D53+D59+D65+D73+D79+D89+D93+D98+D103+D107+D111+D118+D123+D130+D133+D140+D147+D151+D157+D164+D169+D178+D179</f>
        <v>25041865.079999998</v>
      </c>
      <c r="E13" s="160">
        <f>+E14+E18+E22+E26+E39+E44+E49+E53+E59+E65+E73+E79+E89+E93+E98+E103+E107+E111+E118+E123+E130+E133+E140+E147+E151+E157+E164+E169+E178+E179</f>
        <v>25041864.870000001</v>
      </c>
      <c r="F13" s="160">
        <f t="shared" ref="F13:F86" si="0">IF(E$181="",0,IF(E$181=0,0,E13/E$181))</f>
        <v>1</v>
      </c>
      <c r="G13" s="160">
        <f t="shared" ref="G13:G180" si="1">+C13-E13</f>
        <v>25588343.959999997</v>
      </c>
      <c r="H13" s="160">
        <f>+H14+H18+H22+H26+H39+H44+H49+H53+H59+H65+H73+H79+H89+H93+H98+H103+H107+H111+H118+H123+H130+H133+H140+H147+H151+H157+H164+H169+H178+H179</f>
        <v>3927057.2399999998</v>
      </c>
      <c r="I13" s="160">
        <f>+I14+I18+I22+I26+I39+I44+I49+I53+I59+I65+I73+I79+I89+I93+I98+I103+I107+I111+I118+I123+I130+I133+I140+I147+I151+I157+I164+I169+I178+I179</f>
        <v>3927057.2399999998</v>
      </c>
      <c r="J13" s="160">
        <f>IF(I181="",0,IF(I181=0,0,I13/I$181))</f>
        <v>1</v>
      </c>
      <c r="K13" s="160">
        <f t="shared" ref="K13:K180" si="2">+C13-I13</f>
        <v>46703151.589999996</v>
      </c>
      <c r="L13" s="160">
        <f>+L14+L18+L22+L26+L39+L44+L49+L53+L59+L65+L73+L79+L89+L93+L98+L103+L107+L111+L118+L123+L130+L133+L140+L147+L151+L157+L164+L169+L178+L179</f>
        <v>0</v>
      </c>
    </row>
    <row r="14" spans="1:13" s="158" customFormat="1" ht="12.75" customHeight="1" x14ac:dyDescent="0.3">
      <c r="A14" s="161" t="s">
        <v>212</v>
      </c>
      <c r="B14" s="47">
        <f>SUM(B15:B17)</f>
        <v>1418546.58</v>
      </c>
      <c r="C14" s="47">
        <f>SUM(C15:C17)</f>
        <v>1418546.58</v>
      </c>
      <c r="D14" s="47">
        <f>SUM(D15:D17)</f>
        <v>0</v>
      </c>
      <c r="E14" s="47">
        <f>SUM(E15:E17)</f>
        <v>0</v>
      </c>
      <c r="F14" s="47">
        <f t="shared" si="0"/>
        <v>0</v>
      </c>
      <c r="G14" s="47">
        <f t="shared" si="1"/>
        <v>1418546.58</v>
      </c>
      <c r="H14" s="47">
        <f>SUM(H15:H17)</f>
        <v>0</v>
      </c>
      <c r="I14" s="47">
        <f>SUM(I15:I17)</f>
        <v>0</v>
      </c>
      <c r="J14" s="47">
        <f t="shared" ref="J14:J86" si="3">IF(I180="",0,IF(I180=0,0,I14/I$181))</f>
        <v>0</v>
      </c>
      <c r="K14" s="47">
        <f t="shared" si="2"/>
        <v>1418546.58</v>
      </c>
      <c r="L14" s="47">
        <f>SUM(L15:L17)</f>
        <v>0</v>
      </c>
    </row>
    <row r="15" spans="1:13" ht="12.75" customHeight="1" x14ac:dyDescent="0.3">
      <c r="A15" s="162" t="s">
        <v>213</v>
      </c>
      <c r="B15" s="163">
        <v>1366142.52</v>
      </c>
      <c r="C15" s="96">
        <v>1366142.52</v>
      </c>
      <c r="D15" s="96">
        <v>0</v>
      </c>
      <c r="E15" s="96">
        <v>0</v>
      </c>
      <c r="F15" s="50">
        <f t="shared" si="0"/>
        <v>0</v>
      </c>
      <c r="G15" s="50">
        <f t="shared" si="1"/>
        <v>1366142.52</v>
      </c>
      <c r="H15" s="96">
        <v>0</v>
      </c>
      <c r="I15" s="96">
        <v>0</v>
      </c>
      <c r="J15" s="164">
        <f t="shared" si="3"/>
        <v>0</v>
      </c>
      <c r="K15" s="164">
        <f t="shared" si="2"/>
        <v>1366142.52</v>
      </c>
      <c r="L15" s="96">
        <v>0</v>
      </c>
      <c r="M15" s="145"/>
    </row>
    <row r="16" spans="1:13" ht="12.75" customHeight="1" x14ac:dyDescent="0.3">
      <c r="A16" s="162" t="s">
        <v>214</v>
      </c>
      <c r="B16" s="163">
        <v>0</v>
      </c>
      <c r="C16" s="96"/>
      <c r="D16" s="96"/>
      <c r="E16" s="96"/>
      <c r="F16" s="50">
        <f t="shared" si="0"/>
        <v>0</v>
      </c>
      <c r="G16" s="50">
        <f t="shared" si="1"/>
        <v>0</v>
      </c>
      <c r="H16" s="96"/>
      <c r="I16" s="96"/>
      <c r="J16" s="164">
        <f t="shared" si="3"/>
        <v>0</v>
      </c>
      <c r="K16" s="164">
        <f t="shared" si="2"/>
        <v>0</v>
      </c>
      <c r="L16" s="96"/>
      <c r="M16" s="145"/>
    </row>
    <row r="17" spans="1:15" ht="12.75" customHeight="1" x14ac:dyDescent="0.3">
      <c r="A17" s="162" t="s">
        <v>215</v>
      </c>
      <c r="B17" s="163">
        <v>52404.06</v>
      </c>
      <c r="C17" s="96">
        <v>52404.06</v>
      </c>
      <c r="D17" s="96"/>
      <c r="E17" s="96"/>
      <c r="F17" s="50">
        <f t="shared" si="0"/>
        <v>0</v>
      </c>
      <c r="G17" s="50">
        <f t="shared" si="1"/>
        <v>52404.06</v>
      </c>
      <c r="H17" s="96"/>
      <c r="I17" s="96"/>
      <c r="J17" s="50">
        <f t="shared" si="3"/>
        <v>0</v>
      </c>
      <c r="K17" s="164">
        <f t="shared" si="2"/>
        <v>52404.06</v>
      </c>
      <c r="L17" s="96"/>
      <c r="M17" s="132"/>
    </row>
    <row r="18" spans="1:15" ht="12.75" customHeight="1" x14ac:dyDescent="0.3">
      <c r="A18" s="161" t="s">
        <v>216</v>
      </c>
      <c r="B18" s="47">
        <f>SUM(B19:B21)</f>
        <v>0</v>
      </c>
      <c r="C18" s="47">
        <f>SUM(C19:C21)</f>
        <v>0</v>
      </c>
      <c r="D18" s="47">
        <f>SUM(D19:D21)</f>
        <v>0</v>
      </c>
      <c r="E18" s="47">
        <f>SUM(E19:E21)</f>
        <v>0</v>
      </c>
      <c r="F18" s="47">
        <f t="shared" si="0"/>
        <v>0</v>
      </c>
      <c r="G18" s="47">
        <f t="shared" si="1"/>
        <v>0</v>
      </c>
      <c r="H18" s="47">
        <f>SUM(H19:H21)</f>
        <v>0</v>
      </c>
      <c r="I18" s="47">
        <f>SUM(I19:I21)</f>
        <v>0</v>
      </c>
      <c r="J18" s="47">
        <f t="shared" si="3"/>
        <v>0</v>
      </c>
      <c r="K18" s="47">
        <f t="shared" si="2"/>
        <v>0</v>
      </c>
      <c r="L18" s="47">
        <f>SUM(L19:L21)</f>
        <v>0</v>
      </c>
      <c r="M18" s="132"/>
      <c r="O18" s="914"/>
    </row>
    <row r="19" spans="1:15" ht="12.75" customHeight="1" x14ac:dyDescent="0.3">
      <c r="A19" s="162" t="s">
        <v>217</v>
      </c>
      <c r="B19" s="96">
        <v>0</v>
      </c>
      <c r="C19" s="96"/>
      <c r="D19" s="96"/>
      <c r="E19" s="96"/>
      <c r="F19" s="50">
        <f t="shared" si="0"/>
        <v>0</v>
      </c>
      <c r="G19" s="50">
        <f t="shared" si="1"/>
        <v>0</v>
      </c>
      <c r="H19" s="96"/>
      <c r="I19" s="96"/>
      <c r="J19" s="50">
        <f t="shared" si="3"/>
        <v>0</v>
      </c>
      <c r="K19" s="164">
        <f t="shared" si="2"/>
        <v>0</v>
      </c>
      <c r="L19" s="96"/>
      <c r="M19" s="132"/>
      <c r="O19" s="914"/>
    </row>
    <row r="20" spans="1:15" ht="12.75" customHeight="1" x14ac:dyDescent="0.3">
      <c r="A20" s="162" t="s">
        <v>218</v>
      </c>
      <c r="B20" s="96">
        <v>0</v>
      </c>
      <c r="C20" s="96"/>
      <c r="D20" s="96"/>
      <c r="E20" s="96"/>
      <c r="F20" s="50">
        <f t="shared" si="0"/>
        <v>0</v>
      </c>
      <c r="G20" s="50">
        <f t="shared" si="1"/>
        <v>0</v>
      </c>
      <c r="H20" s="96"/>
      <c r="I20" s="96"/>
      <c r="J20" s="50">
        <f t="shared" si="3"/>
        <v>0</v>
      </c>
      <c r="K20" s="164">
        <f t="shared" si="2"/>
        <v>0</v>
      </c>
      <c r="L20" s="96"/>
      <c r="M20" s="132"/>
      <c r="O20" s="914"/>
    </row>
    <row r="21" spans="1:15" ht="12.75" customHeight="1" x14ac:dyDescent="0.3">
      <c r="A21" s="162" t="s">
        <v>215</v>
      </c>
      <c r="B21" s="96">
        <v>0</v>
      </c>
      <c r="C21" s="96"/>
      <c r="D21" s="96"/>
      <c r="E21" s="96"/>
      <c r="F21" s="50">
        <f t="shared" si="0"/>
        <v>0</v>
      </c>
      <c r="G21" s="50">
        <f t="shared" si="1"/>
        <v>0</v>
      </c>
      <c r="H21" s="96"/>
      <c r="I21" s="96"/>
      <c r="J21" s="50">
        <f t="shared" si="3"/>
        <v>0</v>
      </c>
      <c r="K21" s="164">
        <f t="shared" si="2"/>
        <v>0</v>
      </c>
      <c r="L21" s="96"/>
      <c r="M21" s="132"/>
    </row>
    <row r="22" spans="1:15" ht="12.75" customHeight="1" x14ac:dyDescent="0.3">
      <c r="A22" s="161" t="s">
        <v>219</v>
      </c>
      <c r="B22" s="47">
        <f>SUM(B23:B25)</f>
        <v>0</v>
      </c>
      <c r="C22" s="47">
        <f>SUM(C23:C25)</f>
        <v>0</v>
      </c>
      <c r="D22" s="47">
        <f>SUM(D23:D25)</f>
        <v>0</v>
      </c>
      <c r="E22" s="47">
        <f>SUM(E23:E25)</f>
        <v>0</v>
      </c>
      <c r="F22" s="47">
        <f t="shared" si="0"/>
        <v>0</v>
      </c>
      <c r="G22" s="47">
        <f t="shared" si="1"/>
        <v>0</v>
      </c>
      <c r="H22" s="47">
        <f>SUM(H23:H25)</f>
        <v>0</v>
      </c>
      <c r="I22" s="47">
        <f>SUM(I23:I25)</f>
        <v>0</v>
      </c>
      <c r="J22" s="47">
        <f t="shared" si="3"/>
        <v>0</v>
      </c>
      <c r="K22" s="47">
        <f t="shared" si="2"/>
        <v>0</v>
      </c>
      <c r="L22" s="47">
        <f>SUM(L23:L25)</f>
        <v>0</v>
      </c>
      <c r="M22" s="132"/>
    </row>
    <row r="23" spans="1:15" ht="12.75" customHeight="1" x14ac:dyDescent="0.3">
      <c r="A23" s="162" t="s">
        <v>220</v>
      </c>
      <c r="B23" s="96">
        <v>0</v>
      </c>
      <c r="C23" s="96"/>
      <c r="D23" s="96"/>
      <c r="E23" s="96"/>
      <c r="F23" s="50">
        <f t="shared" si="0"/>
        <v>0</v>
      </c>
      <c r="G23" s="50">
        <f t="shared" si="1"/>
        <v>0</v>
      </c>
      <c r="H23" s="96"/>
      <c r="I23" s="96"/>
      <c r="J23" s="50">
        <f t="shared" si="3"/>
        <v>0</v>
      </c>
      <c r="K23" s="164">
        <f t="shared" si="2"/>
        <v>0</v>
      </c>
      <c r="L23" s="96"/>
      <c r="M23" s="132"/>
    </row>
    <row r="24" spans="1:15" ht="12.75" customHeight="1" x14ac:dyDescent="0.3">
      <c r="A24" s="162" t="s">
        <v>221</v>
      </c>
      <c r="B24" s="96"/>
      <c r="C24" s="96"/>
      <c r="D24" s="96"/>
      <c r="E24" s="96"/>
      <c r="F24" s="50">
        <f t="shared" si="0"/>
        <v>0</v>
      </c>
      <c r="G24" s="50">
        <f t="shared" si="1"/>
        <v>0</v>
      </c>
      <c r="H24" s="96"/>
      <c r="I24" s="96"/>
      <c r="J24" s="50">
        <f t="shared" si="3"/>
        <v>0</v>
      </c>
      <c r="K24" s="164">
        <f t="shared" si="2"/>
        <v>0</v>
      </c>
      <c r="L24" s="96"/>
      <c r="M24" s="132"/>
    </row>
    <row r="25" spans="1:15" ht="12.75" customHeight="1" x14ac:dyDescent="0.3">
      <c r="A25" s="162" t="s">
        <v>215</v>
      </c>
      <c r="B25" s="96">
        <v>0</v>
      </c>
      <c r="C25" s="96"/>
      <c r="D25" s="96"/>
      <c r="E25" s="96"/>
      <c r="F25" s="50">
        <f t="shared" si="0"/>
        <v>0</v>
      </c>
      <c r="G25" s="50">
        <f t="shared" si="1"/>
        <v>0</v>
      </c>
      <c r="H25" s="96"/>
      <c r="I25" s="96"/>
      <c r="J25" s="50">
        <f t="shared" si="3"/>
        <v>0</v>
      </c>
      <c r="K25" s="164">
        <f t="shared" si="2"/>
        <v>0</v>
      </c>
      <c r="L25" s="96"/>
      <c r="M25" s="132"/>
    </row>
    <row r="26" spans="1:15" ht="12.75" customHeight="1" x14ac:dyDescent="0.3">
      <c r="A26" s="161" t="s">
        <v>222</v>
      </c>
      <c r="B26" s="47">
        <f>SUM(B27:B38)</f>
        <v>4383426.24</v>
      </c>
      <c r="C26" s="47">
        <f>SUM(C27:C38)</f>
        <v>4369915.05</v>
      </c>
      <c r="D26" s="47">
        <f>SUM(D27:D38)</f>
        <v>2505045.7600000002</v>
      </c>
      <c r="E26" s="47">
        <f>SUM(E27:E38)</f>
        <v>2505045.7600000002</v>
      </c>
      <c r="F26" s="47">
        <f t="shared" si="0"/>
        <v>0.10003431345886023</v>
      </c>
      <c r="G26" s="47">
        <f t="shared" si="1"/>
        <v>1864869.2899999996</v>
      </c>
      <c r="H26" s="47">
        <f>SUM(H27:H38)</f>
        <v>500408.89999999997</v>
      </c>
      <c r="I26" s="47">
        <f>SUM(I27:I38)</f>
        <v>500408.89999999997</v>
      </c>
      <c r="J26" s="47">
        <f t="shared" si="3"/>
        <v>0</v>
      </c>
      <c r="K26" s="47">
        <f t="shared" si="2"/>
        <v>3869506.15</v>
      </c>
      <c r="L26" s="47">
        <f>SUM(L27:L38)</f>
        <v>0</v>
      </c>
      <c r="M26" s="132"/>
    </row>
    <row r="27" spans="1:15" ht="12.75" customHeight="1" x14ac:dyDescent="0.3">
      <c r="A27" s="162" t="s">
        <v>223</v>
      </c>
      <c r="B27" s="96">
        <v>0</v>
      </c>
      <c r="C27" s="96"/>
      <c r="D27" s="96"/>
      <c r="E27" s="96"/>
      <c r="F27" s="50">
        <f t="shared" si="0"/>
        <v>0</v>
      </c>
      <c r="G27" s="50">
        <f t="shared" si="1"/>
        <v>0</v>
      </c>
      <c r="H27" s="96"/>
      <c r="I27" s="96"/>
      <c r="J27" s="50">
        <f t="shared" si="3"/>
        <v>0</v>
      </c>
      <c r="K27" s="164">
        <f t="shared" si="2"/>
        <v>0</v>
      </c>
      <c r="L27" s="96"/>
      <c r="M27" s="132"/>
    </row>
    <row r="28" spans="1:15" ht="12.75" customHeight="1" x14ac:dyDescent="0.3">
      <c r="A28" s="162" t="s">
        <v>224</v>
      </c>
      <c r="B28" s="96">
        <v>2897959.69</v>
      </c>
      <c r="C28" s="96">
        <v>2323183.37</v>
      </c>
      <c r="D28" s="96">
        <v>1010662.13</v>
      </c>
      <c r="E28" s="96">
        <v>1010662.13</v>
      </c>
      <c r="F28" s="50">
        <f t="shared" si="0"/>
        <v>4.0358900395264373E-2</v>
      </c>
      <c r="G28" s="50">
        <f t="shared" si="1"/>
        <v>1312521.2400000002</v>
      </c>
      <c r="H28" s="96">
        <v>195880.48</v>
      </c>
      <c r="I28" s="96">
        <v>195880.48</v>
      </c>
      <c r="J28" s="50">
        <f t="shared" si="3"/>
        <v>0</v>
      </c>
      <c r="K28" s="164">
        <f t="shared" si="2"/>
        <v>2127302.89</v>
      </c>
      <c r="L28" s="96"/>
      <c r="M28" s="132"/>
    </row>
    <row r="29" spans="1:15" ht="12.75" customHeight="1" x14ac:dyDescent="0.3">
      <c r="A29" s="162" t="s">
        <v>225</v>
      </c>
      <c r="B29" s="96">
        <v>0</v>
      </c>
      <c r="C29" s="96"/>
      <c r="D29" s="96"/>
      <c r="E29" s="96"/>
      <c r="F29" s="50">
        <f t="shared" si="0"/>
        <v>0</v>
      </c>
      <c r="G29" s="50">
        <f t="shared" si="1"/>
        <v>0</v>
      </c>
      <c r="H29" s="96"/>
      <c r="I29" s="96"/>
      <c r="J29" s="50">
        <f t="shared" si="3"/>
        <v>0</v>
      </c>
      <c r="K29" s="164">
        <f t="shared" si="2"/>
        <v>0</v>
      </c>
      <c r="L29" s="96"/>
      <c r="M29" s="132"/>
    </row>
    <row r="30" spans="1:15" ht="12.75" customHeight="1" x14ac:dyDescent="0.3">
      <c r="A30" s="162" t="s">
        <v>226</v>
      </c>
      <c r="B30" s="96">
        <v>866225.62</v>
      </c>
      <c r="C30" s="96">
        <v>1571225.18</v>
      </c>
      <c r="D30" s="96">
        <v>1390642.74</v>
      </c>
      <c r="E30" s="96">
        <v>1390642.74</v>
      </c>
      <c r="F30" s="50">
        <f t="shared" si="0"/>
        <v>5.5532714804558403E-2</v>
      </c>
      <c r="G30" s="50">
        <f t="shared" si="1"/>
        <v>180582.43999999994</v>
      </c>
      <c r="H30" s="96">
        <v>284064.11</v>
      </c>
      <c r="I30" s="96">
        <v>284064.11</v>
      </c>
      <c r="J30" s="50">
        <f t="shared" si="3"/>
        <v>0</v>
      </c>
      <c r="K30" s="164">
        <f t="shared" si="2"/>
        <v>1287161.0699999998</v>
      </c>
      <c r="L30" s="96"/>
      <c r="M30" s="132"/>
    </row>
    <row r="31" spans="1:15" ht="12.75" customHeight="1" x14ac:dyDescent="0.3">
      <c r="A31" s="162" t="s">
        <v>227</v>
      </c>
      <c r="B31" s="96">
        <v>0</v>
      </c>
      <c r="C31" s="96"/>
      <c r="D31" s="96"/>
      <c r="E31" s="96"/>
      <c r="F31" s="50">
        <f t="shared" si="0"/>
        <v>0</v>
      </c>
      <c r="G31" s="50">
        <f t="shared" si="1"/>
        <v>0</v>
      </c>
      <c r="H31" s="96"/>
      <c r="I31" s="96"/>
      <c r="J31" s="50">
        <f t="shared" si="3"/>
        <v>0</v>
      </c>
      <c r="K31" s="164">
        <f t="shared" si="2"/>
        <v>0</v>
      </c>
      <c r="L31" s="96"/>
      <c r="M31" s="132"/>
    </row>
    <row r="32" spans="1:15" ht="12.75" customHeight="1" x14ac:dyDescent="0.3">
      <c r="A32" s="162" t="s">
        <v>228</v>
      </c>
      <c r="B32" s="96">
        <v>0</v>
      </c>
      <c r="C32" s="96"/>
      <c r="D32" s="96"/>
      <c r="E32" s="96"/>
      <c r="F32" s="50">
        <f t="shared" si="0"/>
        <v>0</v>
      </c>
      <c r="G32" s="50">
        <f t="shared" si="1"/>
        <v>0</v>
      </c>
      <c r="H32" s="96"/>
      <c r="I32" s="96"/>
      <c r="J32" s="50">
        <f t="shared" si="3"/>
        <v>0</v>
      </c>
      <c r="K32" s="164">
        <f t="shared" si="2"/>
        <v>0</v>
      </c>
      <c r="L32" s="96"/>
      <c r="M32" s="132"/>
    </row>
    <row r="33" spans="1:13" ht="12.75" customHeight="1" x14ac:dyDescent="0.3">
      <c r="A33" s="162" t="s">
        <v>229</v>
      </c>
      <c r="B33" s="96">
        <v>0</v>
      </c>
      <c r="C33" s="96"/>
      <c r="D33" s="96"/>
      <c r="E33" s="96"/>
      <c r="F33" s="50">
        <f t="shared" si="0"/>
        <v>0</v>
      </c>
      <c r="G33" s="50">
        <f t="shared" si="1"/>
        <v>0</v>
      </c>
      <c r="H33" s="96"/>
      <c r="I33" s="96"/>
      <c r="J33" s="50">
        <f t="shared" si="3"/>
        <v>0</v>
      </c>
      <c r="K33" s="164">
        <f t="shared" si="2"/>
        <v>0</v>
      </c>
      <c r="L33" s="96"/>
      <c r="M33" s="132"/>
    </row>
    <row r="34" spans="1:13" ht="12.75" customHeight="1" x14ac:dyDescent="0.3">
      <c r="A34" s="162" t="s">
        <v>230</v>
      </c>
      <c r="B34" s="96">
        <v>114816.56</v>
      </c>
      <c r="C34" s="96">
        <v>114816.56</v>
      </c>
      <c r="D34" s="96"/>
      <c r="E34" s="96"/>
      <c r="F34" s="50">
        <f t="shared" si="0"/>
        <v>0</v>
      </c>
      <c r="G34" s="50">
        <f t="shared" si="1"/>
        <v>114816.56</v>
      </c>
      <c r="H34" s="96"/>
      <c r="I34" s="96"/>
      <c r="J34" s="50">
        <f t="shared" si="3"/>
        <v>0</v>
      </c>
      <c r="K34" s="164">
        <f t="shared" si="2"/>
        <v>114816.56</v>
      </c>
      <c r="L34" s="96"/>
      <c r="M34" s="132"/>
    </row>
    <row r="35" spans="1:13" ht="12.75" customHeight="1" x14ac:dyDescent="0.3">
      <c r="A35" s="162" t="s">
        <v>231</v>
      </c>
      <c r="B35" s="96">
        <v>128067.5</v>
      </c>
      <c r="C35" s="96">
        <v>128067.5</v>
      </c>
      <c r="D35" s="96"/>
      <c r="E35" s="96"/>
      <c r="F35" s="50">
        <f t="shared" si="0"/>
        <v>0</v>
      </c>
      <c r="G35" s="50">
        <f t="shared" si="1"/>
        <v>128067.5</v>
      </c>
      <c r="H35" s="96"/>
      <c r="I35" s="96"/>
      <c r="J35" s="50">
        <f t="shared" si="3"/>
        <v>0</v>
      </c>
      <c r="K35" s="164">
        <f t="shared" si="2"/>
        <v>128067.5</v>
      </c>
      <c r="L35" s="96"/>
      <c r="M35" s="132"/>
    </row>
    <row r="36" spans="1:13" ht="12.75" customHeight="1" x14ac:dyDescent="0.3">
      <c r="A36" s="162" t="s">
        <v>232</v>
      </c>
      <c r="B36" s="96">
        <v>0</v>
      </c>
      <c r="C36" s="96"/>
      <c r="D36" s="96"/>
      <c r="E36" s="96"/>
      <c r="F36" s="50">
        <f t="shared" si="0"/>
        <v>0</v>
      </c>
      <c r="G36" s="50">
        <f t="shared" si="1"/>
        <v>0</v>
      </c>
      <c r="H36" s="96"/>
      <c r="I36" s="96"/>
      <c r="J36" s="50">
        <f t="shared" si="3"/>
        <v>0</v>
      </c>
      <c r="K36" s="164">
        <f t="shared" si="2"/>
        <v>0</v>
      </c>
      <c r="L36" s="96"/>
      <c r="M36" s="132"/>
    </row>
    <row r="37" spans="1:13" ht="12.75" customHeight="1" x14ac:dyDescent="0.3">
      <c r="A37" s="162" t="s">
        <v>233</v>
      </c>
      <c r="B37" s="96">
        <v>0</v>
      </c>
      <c r="C37" s="96"/>
      <c r="D37" s="96"/>
      <c r="E37" s="96"/>
      <c r="F37" s="50">
        <f t="shared" si="0"/>
        <v>0</v>
      </c>
      <c r="G37" s="50">
        <f t="shared" si="1"/>
        <v>0</v>
      </c>
      <c r="H37" s="96"/>
      <c r="I37" s="96"/>
      <c r="J37" s="50">
        <f t="shared" si="3"/>
        <v>0</v>
      </c>
      <c r="K37" s="164">
        <f t="shared" si="2"/>
        <v>0</v>
      </c>
      <c r="L37" s="96"/>
      <c r="M37" s="132"/>
    </row>
    <row r="38" spans="1:13" ht="12.75" customHeight="1" x14ac:dyDescent="0.3">
      <c r="A38" s="162" t="s">
        <v>215</v>
      </c>
      <c r="B38" s="96">
        <v>376356.87</v>
      </c>
      <c r="C38" s="96">
        <v>232622.44</v>
      </c>
      <c r="D38" s="96">
        <v>103740.89</v>
      </c>
      <c r="E38" s="96">
        <v>103740.89</v>
      </c>
      <c r="F38" s="50">
        <f t="shared" si="0"/>
        <v>4.1426982590374462E-3</v>
      </c>
      <c r="G38" s="50">
        <f t="shared" si="1"/>
        <v>128881.55</v>
      </c>
      <c r="H38" s="96">
        <v>20464.310000000001</v>
      </c>
      <c r="I38" s="96">
        <v>20464.310000000001</v>
      </c>
      <c r="J38" s="50">
        <f t="shared" si="3"/>
        <v>0</v>
      </c>
      <c r="K38" s="164">
        <f t="shared" si="2"/>
        <v>212158.13</v>
      </c>
      <c r="L38" s="96"/>
      <c r="M38" s="132"/>
    </row>
    <row r="39" spans="1:13" ht="12.75" customHeight="1" x14ac:dyDescent="0.3">
      <c r="A39" s="161" t="s">
        <v>234</v>
      </c>
      <c r="B39" s="47">
        <f>SUM(B40:B43)</f>
        <v>0</v>
      </c>
      <c r="C39" s="47">
        <f>SUM(C40:C43)</f>
        <v>0</v>
      </c>
      <c r="D39" s="47">
        <f>SUM(D40:D43)</f>
        <v>0</v>
      </c>
      <c r="E39" s="47">
        <f>SUM(E40:E43)</f>
        <v>0</v>
      </c>
      <c r="F39" s="47">
        <f t="shared" si="0"/>
        <v>0</v>
      </c>
      <c r="G39" s="47">
        <f t="shared" si="1"/>
        <v>0</v>
      </c>
      <c r="H39" s="47">
        <f>SUM(H40:H43)</f>
        <v>0</v>
      </c>
      <c r="I39" s="47">
        <f>SUM(I40:I43)</f>
        <v>0</v>
      </c>
      <c r="J39" s="47">
        <f t="shared" si="3"/>
        <v>0</v>
      </c>
      <c r="K39" s="47">
        <f t="shared" si="2"/>
        <v>0</v>
      </c>
      <c r="L39" s="47">
        <f>SUM(L40:L43)</f>
        <v>0</v>
      </c>
      <c r="M39" s="132"/>
    </row>
    <row r="40" spans="1:13" ht="12.75" customHeight="1" x14ac:dyDescent="0.3">
      <c r="A40" s="162" t="s">
        <v>235</v>
      </c>
      <c r="B40" s="96">
        <v>0</v>
      </c>
      <c r="C40" s="96"/>
      <c r="D40" s="96"/>
      <c r="E40" s="96"/>
      <c r="F40" s="50">
        <f t="shared" si="0"/>
        <v>0</v>
      </c>
      <c r="G40" s="50">
        <f t="shared" si="1"/>
        <v>0</v>
      </c>
      <c r="H40" s="96"/>
      <c r="I40" s="96"/>
      <c r="J40" s="50">
        <f t="shared" si="3"/>
        <v>0</v>
      </c>
      <c r="K40" s="164">
        <f t="shared" si="2"/>
        <v>0</v>
      </c>
      <c r="L40" s="96"/>
      <c r="M40" s="132"/>
    </row>
    <row r="41" spans="1:13" ht="12.75" customHeight="1" x14ac:dyDescent="0.3">
      <c r="A41" s="162" t="s">
        <v>236</v>
      </c>
      <c r="B41" s="96">
        <v>0</v>
      </c>
      <c r="C41" s="96"/>
      <c r="D41" s="96"/>
      <c r="E41" s="96"/>
      <c r="F41" s="50">
        <f t="shared" si="0"/>
        <v>0</v>
      </c>
      <c r="G41" s="50">
        <f t="shared" si="1"/>
        <v>0</v>
      </c>
      <c r="H41" s="96"/>
      <c r="I41" s="96"/>
      <c r="J41" s="50">
        <f t="shared" si="3"/>
        <v>0</v>
      </c>
      <c r="K41" s="164">
        <f t="shared" si="2"/>
        <v>0</v>
      </c>
      <c r="L41" s="96"/>
      <c r="M41" s="132"/>
    </row>
    <row r="42" spans="1:13" ht="12.75" customHeight="1" x14ac:dyDescent="0.3">
      <c r="A42" s="162" t="s">
        <v>237</v>
      </c>
      <c r="B42" s="96">
        <v>0</v>
      </c>
      <c r="C42" s="96"/>
      <c r="D42" s="96"/>
      <c r="E42" s="96"/>
      <c r="F42" s="50">
        <f t="shared" si="0"/>
        <v>0</v>
      </c>
      <c r="G42" s="50">
        <f t="shared" si="1"/>
        <v>0</v>
      </c>
      <c r="H42" s="96"/>
      <c r="I42" s="96"/>
      <c r="J42" s="50">
        <f t="shared" si="3"/>
        <v>0</v>
      </c>
      <c r="K42" s="164">
        <f t="shared" si="2"/>
        <v>0</v>
      </c>
      <c r="L42" s="96"/>
      <c r="M42" s="132"/>
    </row>
    <row r="43" spans="1:13" ht="12.75" customHeight="1" x14ac:dyDescent="0.3">
      <c r="A43" s="162" t="s">
        <v>215</v>
      </c>
      <c r="B43" s="96">
        <v>0</v>
      </c>
      <c r="C43" s="96"/>
      <c r="D43" s="96"/>
      <c r="E43" s="96"/>
      <c r="F43" s="50">
        <f t="shared" si="0"/>
        <v>0</v>
      </c>
      <c r="G43" s="50">
        <f t="shared" si="1"/>
        <v>0</v>
      </c>
      <c r="H43" s="96"/>
      <c r="I43" s="96"/>
      <c r="J43" s="50">
        <f t="shared" si="3"/>
        <v>0</v>
      </c>
      <c r="K43" s="164">
        <f t="shared" si="2"/>
        <v>0</v>
      </c>
      <c r="L43" s="96"/>
      <c r="M43" s="132"/>
    </row>
    <row r="44" spans="1:13" ht="12.75" customHeight="1" x14ac:dyDescent="0.3">
      <c r="A44" s="161" t="s">
        <v>238</v>
      </c>
      <c r="B44" s="47">
        <f>SUM(B45:B48)</f>
        <v>0</v>
      </c>
      <c r="C44" s="47">
        <f>SUM(C45:C48)</f>
        <v>0</v>
      </c>
      <c r="D44" s="47">
        <f>SUM(D45:D48)</f>
        <v>0</v>
      </c>
      <c r="E44" s="47">
        <f>SUM(E45:E48)</f>
        <v>0</v>
      </c>
      <c r="F44" s="47">
        <f t="shared" si="0"/>
        <v>0</v>
      </c>
      <c r="G44" s="47">
        <f t="shared" si="1"/>
        <v>0</v>
      </c>
      <c r="H44" s="47">
        <f>SUM(H45:H48)</f>
        <v>0</v>
      </c>
      <c r="I44" s="47">
        <f>SUM(I45:I48)</f>
        <v>0</v>
      </c>
      <c r="J44" s="47">
        <f t="shared" si="3"/>
        <v>0</v>
      </c>
      <c r="K44" s="47">
        <f t="shared" si="2"/>
        <v>0</v>
      </c>
      <c r="L44" s="47">
        <f>SUM(L45:L48)</f>
        <v>0</v>
      </c>
      <c r="M44" s="132"/>
    </row>
    <row r="45" spans="1:13" ht="12.75" customHeight="1" x14ac:dyDescent="0.3">
      <c r="A45" s="162" t="s">
        <v>239</v>
      </c>
      <c r="B45" s="96">
        <v>0</v>
      </c>
      <c r="C45" s="96"/>
      <c r="D45" s="96"/>
      <c r="E45" s="96"/>
      <c r="F45" s="50">
        <f t="shared" si="0"/>
        <v>0</v>
      </c>
      <c r="G45" s="50">
        <f t="shared" si="1"/>
        <v>0</v>
      </c>
      <c r="H45" s="96"/>
      <c r="I45" s="96"/>
      <c r="J45" s="50">
        <f t="shared" si="3"/>
        <v>0</v>
      </c>
      <c r="K45" s="164">
        <f t="shared" si="2"/>
        <v>0</v>
      </c>
      <c r="L45" s="96"/>
      <c r="M45" s="132"/>
    </row>
    <row r="46" spans="1:13" ht="12.75" customHeight="1" x14ac:dyDescent="0.3">
      <c r="A46" s="162" t="s">
        <v>240</v>
      </c>
      <c r="B46" s="96">
        <v>0</v>
      </c>
      <c r="C46" s="96"/>
      <c r="D46" s="96"/>
      <c r="E46" s="96"/>
      <c r="F46" s="50">
        <f t="shared" si="0"/>
        <v>0</v>
      </c>
      <c r="G46" s="50">
        <f t="shared" si="1"/>
        <v>0</v>
      </c>
      <c r="H46" s="96"/>
      <c r="I46" s="96"/>
      <c r="J46" s="50">
        <f t="shared" si="3"/>
        <v>0</v>
      </c>
      <c r="K46" s="164">
        <f t="shared" si="2"/>
        <v>0</v>
      </c>
      <c r="L46" s="96"/>
      <c r="M46" s="132"/>
    </row>
    <row r="47" spans="1:13" ht="12.75" customHeight="1" x14ac:dyDescent="0.3">
      <c r="A47" s="162" t="s">
        <v>241</v>
      </c>
      <c r="B47" s="96">
        <v>0</v>
      </c>
      <c r="C47" s="96"/>
      <c r="D47" s="96"/>
      <c r="E47" s="96"/>
      <c r="F47" s="50">
        <f t="shared" si="0"/>
        <v>0</v>
      </c>
      <c r="G47" s="50">
        <f t="shared" si="1"/>
        <v>0</v>
      </c>
      <c r="H47" s="96"/>
      <c r="I47" s="96"/>
      <c r="J47" s="50">
        <f t="shared" si="3"/>
        <v>0</v>
      </c>
      <c r="K47" s="164">
        <f t="shared" si="2"/>
        <v>0</v>
      </c>
      <c r="L47" s="96"/>
      <c r="M47" s="132"/>
    </row>
    <row r="48" spans="1:13" ht="12.75" customHeight="1" x14ac:dyDescent="0.3">
      <c r="A48" s="162" t="s">
        <v>215</v>
      </c>
      <c r="B48" s="96">
        <v>0</v>
      </c>
      <c r="C48" s="96"/>
      <c r="D48" s="96"/>
      <c r="E48" s="96"/>
      <c r="F48" s="50">
        <f t="shared" si="0"/>
        <v>0</v>
      </c>
      <c r="G48" s="50">
        <f t="shared" si="1"/>
        <v>0</v>
      </c>
      <c r="H48" s="96"/>
      <c r="I48" s="96"/>
      <c r="J48" s="50">
        <f t="shared" si="3"/>
        <v>0</v>
      </c>
      <c r="K48" s="164">
        <f t="shared" si="2"/>
        <v>0</v>
      </c>
      <c r="L48" s="96"/>
      <c r="M48" s="132"/>
    </row>
    <row r="49" spans="1:13" ht="12.75" customHeight="1" x14ac:dyDescent="0.3">
      <c r="A49" s="161" t="s">
        <v>242</v>
      </c>
      <c r="B49" s="47">
        <f>SUM(B50:B52)</f>
        <v>0</v>
      </c>
      <c r="C49" s="47">
        <f>SUM(C50:C52)</f>
        <v>0</v>
      </c>
      <c r="D49" s="47">
        <f>SUM(D50:D52)</f>
        <v>0</v>
      </c>
      <c r="E49" s="47">
        <f>SUM(E50:E52)</f>
        <v>0</v>
      </c>
      <c r="F49" s="47">
        <f t="shared" si="0"/>
        <v>0</v>
      </c>
      <c r="G49" s="47">
        <f t="shared" si="1"/>
        <v>0</v>
      </c>
      <c r="H49" s="47">
        <f>SUM(H50:H52)</f>
        <v>0</v>
      </c>
      <c r="I49" s="47">
        <f>SUM(I50:I52)</f>
        <v>0</v>
      </c>
      <c r="J49" s="47">
        <f t="shared" si="3"/>
        <v>0</v>
      </c>
      <c r="K49" s="47">
        <f t="shared" si="2"/>
        <v>0</v>
      </c>
      <c r="L49" s="47">
        <f>SUM(L50:L52)</f>
        <v>0</v>
      </c>
      <c r="M49" s="132"/>
    </row>
    <row r="50" spans="1:13" ht="12.75" customHeight="1" x14ac:dyDescent="0.3">
      <c r="A50" s="162" t="s">
        <v>243</v>
      </c>
      <c r="B50" s="96">
        <v>0</v>
      </c>
      <c r="C50" s="96"/>
      <c r="D50" s="96"/>
      <c r="E50" s="96"/>
      <c r="F50" s="50">
        <f t="shared" si="0"/>
        <v>0</v>
      </c>
      <c r="G50" s="50">
        <f t="shared" si="1"/>
        <v>0</v>
      </c>
      <c r="H50" s="96"/>
      <c r="I50" s="96"/>
      <c r="J50" s="50">
        <f t="shared" si="3"/>
        <v>0</v>
      </c>
      <c r="K50" s="164">
        <f t="shared" si="2"/>
        <v>0</v>
      </c>
      <c r="L50" s="96"/>
      <c r="M50" s="132"/>
    </row>
    <row r="51" spans="1:13" ht="12.75" customHeight="1" x14ac:dyDescent="0.3">
      <c r="A51" s="162" t="s">
        <v>244</v>
      </c>
      <c r="B51" s="96">
        <v>0</v>
      </c>
      <c r="C51" s="96"/>
      <c r="D51" s="96"/>
      <c r="E51" s="96"/>
      <c r="F51" s="50">
        <f t="shared" si="0"/>
        <v>0</v>
      </c>
      <c r="G51" s="50">
        <f t="shared" si="1"/>
        <v>0</v>
      </c>
      <c r="H51" s="96"/>
      <c r="I51" s="96"/>
      <c r="J51" s="50">
        <f t="shared" si="3"/>
        <v>0</v>
      </c>
      <c r="K51" s="164">
        <f t="shared" si="2"/>
        <v>0</v>
      </c>
      <c r="L51" s="96"/>
      <c r="M51" s="132"/>
    </row>
    <row r="52" spans="1:13" ht="12.75" customHeight="1" x14ac:dyDescent="0.3">
      <c r="A52" s="162" t="s">
        <v>215</v>
      </c>
      <c r="B52" s="96">
        <v>0</v>
      </c>
      <c r="C52" s="96"/>
      <c r="D52" s="96"/>
      <c r="E52" s="96"/>
      <c r="F52" s="50">
        <f t="shared" si="0"/>
        <v>0</v>
      </c>
      <c r="G52" s="50">
        <f t="shared" si="1"/>
        <v>0</v>
      </c>
      <c r="H52" s="96"/>
      <c r="I52" s="96"/>
      <c r="J52" s="50">
        <f t="shared" si="3"/>
        <v>0</v>
      </c>
      <c r="K52" s="164">
        <f t="shared" si="2"/>
        <v>0</v>
      </c>
      <c r="L52" s="96"/>
      <c r="M52" s="132"/>
    </row>
    <row r="53" spans="1:13" ht="12.75" customHeight="1" x14ac:dyDescent="0.3">
      <c r="A53" s="161" t="s">
        <v>245</v>
      </c>
      <c r="B53" s="47">
        <f>SUM(B54:B58)</f>
        <v>3415736.8699999996</v>
      </c>
      <c r="C53" s="47">
        <f>SUM(C54:C58)</f>
        <v>3456251.3</v>
      </c>
      <c r="D53" s="47">
        <f>SUM(D54:D58)</f>
        <v>1335537.98</v>
      </c>
      <c r="E53" s="47">
        <f>SUM(E54:E58)</f>
        <v>1335537.81</v>
      </c>
      <c r="F53" s="47">
        <f t="shared" si="0"/>
        <v>5.3332202570902223E-2</v>
      </c>
      <c r="G53" s="47">
        <f t="shared" si="1"/>
        <v>2120713.4899999998</v>
      </c>
      <c r="H53" s="47">
        <f>SUM(H54:H58)</f>
        <v>185183.65999999997</v>
      </c>
      <c r="I53" s="47">
        <f>SUM(I54:I58)</f>
        <v>185183.65999999997</v>
      </c>
      <c r="J53" s="47">
        <f t="shared" si="3"/>
        <v>0</v>
      </c>
      <c r="K53" s="47">
        <f t="shared" si="2"/>
        <v>3271067.6399999997</v>
      </c>
      <c r="L53" s="47">
        <f>SUM(L54:L58)</f>
        <v>0</v>
      </c>
      <c r="M53" s="132"/>
    </row>
    <row r="54" spans="1:13" ht="12.75" customHeight="1" x14ac:dyDescent="0.3">
      <c r="A54" s="162" t="s">
        <v>246</v>
      </c>
      <c r="B54" s="96">
        <v>327987.18</v>
      </c>
      <c r="C54" s="96">
        <v>168958.07999999999</v>
      </c>
      <c r="D54" s="96"/>
      <c r="E54" s="96"/>
      <c r="F54" s="50">
        <f t="shared" si="0"/>
        <v>0</v>
      </c>
      <c r="G54" s="50">
        <f t="shared" si="1"/>
        <v>168958.07999999999</v>
      </c>
      <c r="H54" s="96"/>
      <c r="I54" s="96"/>
      <c r="J54" s="50">
        <f t="shared" si="3"/>
        <v>0</v>
      </c>
      <c r="K54" s="164">
        <f t="shared" si="2"/>
        <v>168958.07999999999</v>
      </c>
      <c r="L54" s="96"/>
      <c r="M54" s="132"/>
    </row>
    <row r="55" spans="1:13" ht="12.75" customHeight="1" x14ac:dyDescent="0.3">
      <c r="A55" s="162" t="s">
        <v>247</v>
      </c>
      <c r="B55" s="96">
        <v>62179.06</v>
      </c>
      <c r="C55" s="96">
        <v>12179.06</v>
      </c>
      <c r="D55" s="96"/>
      <c r="E55" s="96"/>
      <c r="F55" s="50">
        <f t="shared" si="0"/>
        <v>0</v>
      </c>
      <c r="G55" s="50">
        <f t="shared" si="1"/>
        <v>12179.06</v>
      </c>
      <c r="H55" s="96"/>
      <c r="I55" s="96"/>
      <c r="J55" s="50">
        <f t="shared" si="3"/>
        <v>0</v>
      </c>
      <c r="K55" s="164">
        <f t="shared" si="2"/>
        <v>12179.06</v>
      </c>
      <c r="L55" s="96"/>
      <c r="M55" s="132"/>
    </row>
    <row r="56" spans="1:13" ht="12.75" customHeight="1" x14ac:dyDescent="0.3">
      <c r="A56" s="162" t="s">
        <v>248</v>
      </c>
      <c r="B56" s="96">
        <v>1323780.6599999999</v>
      </c>
      <c r="C56" s="96">
        <v>1203551.28</v>
      </c>
      <c r="D56" s="96">
        <v>340988.75</v>
      </c>
      <c r="E56" s="96">
        <v>340988.75</v>
      </c>
      <c r="F56" s="50">
        <f t="shared" si="0"/>
        <v>1.3616747465501358E-2</v>
      </c>
      <c r="G56" s="50">
        <f t="shared" si="1"/>
        <v>862562.53</v>
      </c>
      <c r="H56" s="96">
        <v>35904.769999999997</v>
      </c>
      <c r="I56" s="96">
        <v>35904.769999999997</v>
      </c>
      <c r="J56" s="50">
        <f t="shared" si="3"/>
        <v>0</v>
      </c>
      <c r="K56" s="164">
        <f t="shared" si="2"/>
        <v>1167646.51</v>
      </c>
      <c r="L56" s="96"/>
      <c r="M56" s="132"/>
    </row>
    <row r="57" spans="1:13" ht="12.75" customHeight="1" x14ac:dyDescent="0.3">
      <c r="A57" s="162" t="s">
        <v>249</v>
      </c>
      <c r="B57" s="96">
        <v>805042.61</v>
      </c>
      <c r="C57" s="96">
        <v>954301.09</v>
      </c>
      <c r="D57" s="96">
        <v>518294.53</v>
      </c>
      <c r="E57" s="96">
        <v>518294.53</v>
      </c>
      <c r="F57" s="50">
        <f t="shared" si="0"/>
        <v>2.0697121907279105E-2</v>
      </c>
      <c r="G57" s="50">
        <f t="shared" si="1"/>
        <v>436006.55999999994</v>
      </c>
      <c r="H57" s="96">
        <v>66116.66</v>
      </c>
      <c r="I57" s="96">
        <v>66116.66</v>
      </c>
      <c r="J57" s="50">
        <f t="shared" si="3"/>
        <v>0</v>
      </c>
      <c r="K57" s="164">
        <f t="shared" si="2"/>
        <v>888184.42999999993</v>
      </c>
      <c r="L57" s="96"/>
      <c r="M57" s="132"/>
    </row>
    <row r="58" spans="1:13" ht="12.75" customHeight="1" x14ac:dyDescent="0.3">
      <c r="A58" s="162" t="s">
        <v>215</v>
      </c>
      <c r="B58" s="96">
        <v>896747.36</v>
      </c>
      <c r="C58" s="96">
        <v>1117261.79</v>
      </c>
      <c r="D58" s="96">
        <v>476254.7</v>
      </c>
      <c r="E58" s="96">
        <v>476254.53</v>
      </c>
      <c r="F58" s="50">
        <f t="shared" si="0"/>
        <v>1.9018333198121757E-2</v>
      </c>
      <c r="G58" s="50">
        <f t="shared" si="1"/>
        <v>641007.26</v>
      </c>
      <c r="H58" s="96">
        <v>83162.23</v>
      </c>
      <c r="I58" s="96">
        <v>83162.23</v>
      </c>
      <c r="J58" s="50">
        <f t="shared" si="3"/>
        <v>0</v>
      </c>
      <c r="K58" s="164">
        <f t="shared" si="2"/>
        <v>1034099.56</v>
      </c>
      <c r="L58" s="96"/>
      <c r="M58" s="132"/>
    </row>
    <row r="59" spans="1:13" ht="12.75" customHeight="1" x14ac:dyDescent="0.3">
      <c r="A59" s="161" t="s">
        <v>250</v>
      </c>
      <c r="B59" s="47">
        <f>SUM(B60:B64)</f>
        <v>0</v>
      </c>
      <c r="C59" s="47">
        <f>SUM(C60:C64)</f>
        <v>0</v>
      </c>
      <c r="D59" s="47">
        <f>SUM(D60:D64)</f>
        <v>0</v>
      </c>
      <c r="E59" s="47">
        <f>SUM(E60:E64)</f>
        <v>0</v>
      </c>
      <c r="F59" s="47">
        <f t="shared" si="0"/>
        <v>0</v>
      </c>
      <c r="G59" s="47">
        <f t="shared" si="1"/>
        <v>0</v>
      </c>
      <c r="H59" s="47">
        <f>SUM(H60:H64)</f>
        <v>0</v>
      </c>
      <c r="I59" s="47">
        <f>SUM(I60:I64)</f>
        <v>0</v>
      </c>
      <c r="J59" s="47">
        <f t="shared" si="3"/>
        <v>0</v>
      </c>
      <c r="K59" s="47">
        <f t="shared" si="2"/>
        <v>0</v>
      </c>
      <c r="L59" s="47">
        <f>SUM(L60:L64)</f>
        <v>0</v>
      </c>
      <c r="M59" s="132"/>
    </row>
    <row r="60" spans="1:13" ht="12.75" customHeight="1" x14ac:dyDescent="0.3">
      <c r="A60" s="162" t="s">
        <v>251</v>
      </c>
      <c r="B60" s="96">
        <v>0</v>
      </c>
      <c r="C60" s="96"/>
      <c r="D60" s="96"/>
      <c r="E60" s="96"/>
      <c r="F60" s="50">
        <f t="shared" si="0"/>
        <v>0</v>
      </c>
      <c r="G60" s="50">
        <f t="shared" si="1"/>
        <v>0</v>
      </c>
      <c r="H60" s="96"/>
      <c r="I60" s="96"/>
      <c r="J60" s="50">
        <f t="shared" si="3"/>
        <v>0</v>
      </c>
      <c r="K60" s="164">
        <f t="shared" si="2"/>
        <v>0</v>
      </c>
      <c r="L60" s="96"/>
      <c r="M60" s="132"/>
    </row>
    <row r="61" spans="1:13" ht="12.75" customHeight="1" x14ac:dyDescent="0.3">
      <c r="A61" s="162" t="s">
        <v>252</v>
      </c>
      <c r="B61" s="96">
        <v>0</v>
      </c>
      <c r="C61" s="96"/>
      <c r="D61" s="96"/>
      <c r="E61" s="96"/>
      <c r="F61" s="50">
        <f t="shared" si="0"/>
        <v>0</v>
      </c>
      <c r="G61" s="50">
        <f t="shared" si="1"/>
        <v>0</v>
      </c>
      <c r="H61" s="96"/>
      <c r="I61" s="96"/>
      <c r="J61" s="50">
        <f t="shared" si="3"/>
        <v>0</v>
      </c>
      <c r="K61" s="164">
        <f t="shared" si="2"/>
        <v>0</v>
      </c>
      <c r="L61" s="96"/>
      <c r="M61" s="132"/>
    </row>
    <row r="62" spans="1:13" ht="12.75" customHeight="1" x14ac:dyDescent="0.3">
      <c r="A62" s="162" t="s">
        <v>253</v>
      </c>
      <c r="B62" s="96">
        <v>0</v>
      </c>
      <c r="C62" s="96"/>
      <c r="D62" s="96"/>
      <c r="E62" s="96"/>
      <c r="F62" s="50">
        <f t="shared" si="0"/>
        <v>0</v>
      </c>
      <c r="G62" s="50">
        <f t="shared" si="1"/>
        <v>0</v>
      </c>
      <c r="H62" s="96"/>
      <c r="I62" s="96"/>
      <c r="J62" s="50">
        <f t="shared" si="3"/>
        <v>0</v>
      </c>
      <c r="K62" s="164">
        <f t="shared" si="2"/>
        <v>0</v>
      </c>
      <c r="L62" s="96"/>
      <c r="M62" s="132"/>
    </row>
    <row r="63" spans="1:13" ht="12.75" customHeight="1" x14ac:dyDescent="0.3">
      <c r="A63" s="162" t="s">
        <v>254</v>
      </c>
      <c r="B63" s="96">
        <v>0</v>
      </c>
      <c r="C63" s="96"/>
      <c r="D63" s="96"/>
      <c r="E63" s="96"/>
      <c r="F63" s="50">
        <f t="shared" si="0"/>
        <v>0</v>
      </c>
      <c r="G63" s="50">
        <f t="shared" si="1"/>
        <v>0</v>
      </c>
      <c r="H63" s="96"/>
      <c r="I63" s="96"/>
      <c r="J63" s="50">
        <f t="shared" si="3"/>
        <v>0</v>
      </c>
      <c r="K63" s="164">
        <f t="shared" si="2"/>
        <v>0</v>
      </c>
      <c r="L63" s="96"/>
      <c r="M63" s="132"/>
    </row>
    <row r="64" spans="1:13" ht="12.75" customHeight="1" x14ac:dyDescent="0.3">
      <c r="A64" s="162" t="s">
        <v>215</v>
      </c>
      <c r="B64" s="96">
        <v>0</v>
      </c>
      <c r="C64" s="96"/>
      <c r="D64" s="96"/>
      <c r="E64" s="96"/>
      <c r="F64" s="50">
        <f t="shared" si="0"/>
        <v>0</v>
      </c>
      <c r="G64" s="50">
        <f t="shared" si="1"/>
        <v>0</v>
      </c>
      <c r="H64" s="96"/>
      <c r="I64" s="96"/>
      <c r="J64" s="50">
        <f t="shared" si="3"/>
        <v>0</v>
      </c>
      <c r="K64" s="164">
        <f t="shared" si="2"/>
        <v>0</v>
      </c>
      <c r="L64" s="96"/>
      <c r="M64" s="132"/>
    </row>
    <row r="65" spans="1:13" ht="12.75" customHeight="1" x14ac:dyDescent="0.3">
      <c r="A65" s="161" t="s">
        <v>255</v>
      </c>
      <c r="B65" s="47">
        <f>SUM(B66:B72)</f>
        <v>11743351.48</v>
      </c>
      <c r="C65" s="47">
        <f>SUM(C66:C72)</f>
        <v>11743351.48</v>
      </c>
      <c r="D65" s="47">
        <f>SUM(D66:D72)</f>
        <v>4798257.3199999994</v>
      </c>
      <c r="E65" s="47">
        <f>SUM(E66:E72)</f>
        <v>4798257.2799999993</v>
      </c>
      <c r="F65" s="47">
        <f t="shared" si="0"/>
        <v>0.19160942305651851</v>
      </c>
      <c r="G65" s="47">
        <f t="shared" si="1"/>
        <v>6945094.2000000011</v>
      </c>
      <c r="H65" s="47">
        <f>SUM(H66:H72)</f>
        <v>848915.49</v>
      </c>
      <c r="I65" s="47">
        <f>SUM(I66:I72)</f>
        <v>848915.49</v>
      </c>
      <c r="J65" s="47">
        <f t="shared" si="3"/>
        <v>0</v>
      </c>
      <c r="K65" s="47">
        <f t="shared" si="2"/>
        <v>10894435.99</v>
      </c>
      <c r="L65" s="47">
        <f>SUM(L66:L72)</f>
        <v>0</v>
      </c>
      <c r="M65" s="132"/>
    </row>
    <row r="66" spans="1:13" ht="12.75" customHeight="1" x14ac:dyDescent="0.3">
      <c r="A66" s="162" t="s">
        <v>256</v>
      </c>
      <c r="B66" s="96">
        <v>5476491.4500000002</v>
      </c>
      <c r="C66" s="96">
        <v>5476491.4500000002</v>
      </c>
      <c r="D66" s="96">
        <v>2243506.88</v>
      </c>
      <c r="E66" s="96">
        <v>2243506.88</v>
      </c>
      <c r="F66" s="50">
        <f t="shared" si="0"/>
        <v>8.9590247836841705E-2</v>
      </c>
      <c r="G66" s="50">
        <f t="shared" si="1"/>
        <v>3232984.5700000003</v>
      </c>
      <c r="H66" s="96">
        <v>381264.72</v>
      </c>
      <c r="I66" s="96">
        <v>381264.72</v>
      </c>
      <c r="J66" s="50">
        <f t="shared" si="3"/>
        <v>0</v>
      </c>
      <c r="K66" s="164">
        <f t="shared" si="2"/>
        <v>5095226.7300000004</v>
      </c>
      <c r="L66" s="96"/>
      <c r="M66" s="132"/>
    </row>
    <row r="67" spans="1:13" ht="12.75" customHeight="1" x14ac:dyDescent="0.3">
      <c r="A67" s="162" t="s">
        <v>257</v>
      </c>
      <c r="B67" s="96">
        <v>3624673.13</v>
      </c>
      <c r="C67" s="96">
        <v>3574673.13</v>
      </c>
      <c r="D67" s="96">
        <v>1856321.92</v>
      </c>
      <c r="E67" s="96">
        <v>1856321.92</v>
      </c>
      <c r="F67" s="50">
        <f t="shared" si="0"/>
        <v>7.4128741195463518E-2</v>
      </c>
      <c r="G67" s="50">
        <f t="shared" si="1"/>
        <v>1718351.21</v>
      </c>
      <c r="H67" s="96">
        <v>366946.26</v>
      </c>
      <c r="I67" s="96">
        <v>366946.26</v>
      </c>
      <c r="J67" s="50">
        <f t="shared" si="3"/>
        <v>0</v>
      </c>
      <c r="K67" s="164">
        <f t="shared" si="2"/>
        <v>3207726.87</v>
      </c>
      <c r="L67" s="96"/>
      <c r="M67" s="132"/>
    </row>
    <row r="68" spans="1:13" ht="12.75" customHeight="1" x14ac:dyDescent="0.3">
      <c r="A68" s="162" t="s">
        <v>258</v>
      </c>
      <c r="B68" s="96">
        <v>0</v>
      </c>
      <c r="C68" s="96"/>
      <c r="D68" s="96"/>
      <c r="E68" s="96"/>
      <c r="F68" s="50">
        <f t="shared" si="0"/>
        <v>0</v>
      </c>
      <c r="G68" s="50">
        <f t="shared" si="1"/>
        <v>0</v>
      </c>
      <c r="H68" s="96"/>
      <c r="I68" s="96"/>
      <c r="J68" s="50">
        <f t="shared" si="3"/>
        <v>0</v>
      </c>
      <c r="K68" s="164">
        <f t="shared" si="2"/>
        <v>0</v>
      </c>
      <c r="L68" s="96"/>
      <c r="M68" s="132"/>
    </row>
    <row r="69" spans="1:13" ht="12.75" customHeight="1" x14ac:dyDescent="0.3">
      <c r="A69" s="162" t="s">
        <v>259</v>
      </c>
      <c r="B69" s="96">
        <v>442565.31</v>
      </c>
      <c r="C69" s="96">
        <v>442565.31</v>
      </c>
      <c r="D69" s="96"/>
      <c r="E69" s="96"/>
      <c r="F69" s="50">
        <f t="shared" si="0"/>
        <v>0</v>
      </c>
      <c r="G69" s="50">
        <f t="shared" si="1"/>
        <v>442565.31</v>
      </c>
      <c r="H69" s="96"/>
      <c r="I69" s="96"/>
      <c r="J69" s="50">
        <f t="shared" si="3"/>
        <v>0</v>
      </c>
      <c r="K69" s="164">
        <f t="shared" si="2"/>
        <v>442565.31</v>
      </c>
      <c r="L69" s="96"/>
      <c r="M69" s="132"/>
    </row>
    <row r="70" spans="1:13" ht="12.75" customHeight="1" x14ac:dyDescent="0.3">
      <c r="A70" s="162" t="s">
        <v>260</v>
      </c>
      <c r="B70" s="96">
        <v>310622.2</v>
      </c>
      <c r="C70" s="96">
        <v>310622.2</v>
      </c>
      <c r="D70" s="96">
        <v>86067.839999999997</v>
      </c>
      <c r="E70" s="96">
        <v>86067.8</v>
      </c>
      <c r="F70" s="50">
        <f t="shared" si="0"/>
        <v>3.4369564905331268E-3</v>
      </c>
      <c r="G70" s="50">
        <f t="shared" si="1"/>
        <v>224554.40000000002</v>
      </c>
      <c r="H70" s="96">
        <v>12152.68</v>
      </c>
      <c r="I70" s="96">
        <v>12152.68</v>
      </c>
      <c r="J70" s="50">
        <f t="shared" si="3"/>
        <v>0</v>
      </c>
      <c r="K70" s="164">
        <f t="shared" si="2"/>
        <v>298469.52</v>
      </c>
      <c r="L70" s="96"/>
      <c r="M70" s="132"/>
    </row>
    <row r="71" spans="1:13" ht="12.75" customHeight="1" x14ac:dyDescent="0.3">
      <c r="A71" s="162" t="s">
        <v>261</v>
      </c>
      <c r="B71" s="96">
        <v>0</v>
      </c>
      <c r="C71" s="96"/>
      <c r="D71" s="96"/>
      <c r="E71" s="96"/>
      <c r="F71" s="50">
        <f t="shared" si="0"/>
        <v>0</v>
      </c>
      <c r="G71" s="50">
        <f t="shared" si="1"/>
        <v>0</v>
      </c>
      <c r="H71" s="96"/>
      <c r="I71" s="96"/>
      <c r="J71" s="50">
        <f t="shared" si="3"/>
        <v>0</v>
      </c>
      <c r="K71" s="164">
        <f t="shared" si="2"/>
        <v>0</v>
      </c>
      <c r="L71" s="96"/>
      <c r="M71" s="132"/>
    </row>
    <row r="72" spans="1:13" ht="12.75" customHeight="1" x14ac:dyDescent="0.3">
      <c r="A72" s="162" t="s">
        <v>215</v>
      </c>
      <c r="B72" s="96">
        <v>1888999.39</v>
      </c>
      <c r="C72" s="96">
        <v>1938999.39</v>
      </c>
      <c r="D72" s="96">
        <v>612360.68000000005</v>
      </c>
      <c r="E72" s="96">
        <v>612360.68000000005</v>
      </c>
      <c r="F72" s="50">
        <f t="shared" si="0"/>
        <v>2.4453477533680185E-2</v>
      </c>
      <c r="G72" s="50">
        <f t="shared" si="1"/>
        <v>1326638.71</v>
      </c>
      <c r="H72" s="96">
        <v>88551.83</v>
      </c>
      <c r="I72" s="96">
        <v>88551.83</v>
      </c>
      <c r="J72" s="50">
        <f t="shared" si="3"/>
        <v>0</v>
      </c>
      <c r="K72" s="164">
        <f t="shared" si="2"/>
        <v>1850447.5599999998</v>
      </c>
      <c r="L72" s="96"/>
      <c r="M72" s="132"/>
    </row>
    <row r="73" spans="1:13" ht="12.75" customHeight="1" x14ac:dyDescent="0.3">
      <c r="A73" s="161" t="s">
        <v>262</v>
      </c>
      <c r="B73" s="47">
        <f>SUM(B74:B78)</f>
        <v>0</v>
      </c>
      <c r="C73" s="47">
        <f>SUM(C74:C78)</f>
        <v>0</v>
      </c>
      <c r="D73" s="47">
        <f>SUM(D74:D78)</f>
        <v>0</v>
      </c>
      <c r="E73" s="47">
        <f>SUM(E74:E78)</f>
        <v>0</v>
      </c>
      <c r="F73" s="47">
        <f t="shared" si="0"/>
        <v>0</v>
      </c>
      <c r="G73" s="47">
        <f t="shared" si="1"/>
        <v>0</v>
      </c>
      <c r="H73" s="47">
        <f>SUM(H74:H78)</f>
        <v>0</v>
      </c>
      <c r="I73" s="47">
        <f>SUM(I74:I78)</f>
        <v>0</v>
      </c>
      <c r="J73" s="47">
        <f t="shared" si="3"/>
        <v>0</v>
      </c>
      <c r="K73" s="47">
        <f t="shared" si="2"/>
        <v>0</v>
      </c>
      <c r="L73" s="47">
        <f>SUM(L74:L78)</f>
        <v>0</v>
      </c>
      <c r="M73" s="132"/>
    </row>
    <row r="74" spans="1:13" ht="12.75" customHeight="1" x14ac:dyDescent="0.3">
      <c r="A74" s="162" t="s">
        <v>263</v>
      </c>
      <c r="B74" s="96">
        <v>0</v>
      </c>
      <c r="C74" s="96"/>
      <c r="D74" s="96"/>
      <c r="E74" s="96"/>
      <c r="F74" s="50">
        <f t="shared" si="0"/>
        <v>0</v>
      </c>
      <c r="G74" s="50">
        <f t="shared" si="1"/>
        <v>0</v>
      </c>
      <c r="H74" s="96"/>
      <c r="I74" s="96"/>
      <c r="J74" s="50">
        <f t="shared" si="3"/>
        <v>0</v>
      </c>
      <c r="K74" s="164">
        <f t="shared" si="2"/>
        <v>0</v>
      </c>
      <c r="L74" s="96"/>
      <c r="M74" s="132"/>
    </row>
    <row r="75" spans="1:13" ht="12.75" customHeight="1" x14ac:dyDescent="0.3">
      <c r="A75" s="162" t="s">
        <v>264</v>
      </c>
      <c r="B75" s="96">
        <v>0</v>
      </c>
      <c r="C75" s="96"/>
      <c r="D75" s="96"/>
      <c r="E75" s="96"/>
      <c r="F75" s="50">
        <f t="shared" si="0"/>
        <v>0</v>
      </c>
      <c r="G75" s="50">
        <f t="shared" si="1"/>
        <v>0</v>
      </c>
      <c r="H75" s="96"/>
      <c r="I75" s="96"/>
      <c r="J75" s="50">
        <f t="shared" si="3"/>
        <v>0</v>
      </c>
      <c r="K75" s="164">
        <f t="shared" si="2"/>
        <v>0</v>
      </c>
      <c r="L75" s="96"/>
      <c r="M75" s="132"/>
    </row>
    <row r="76" spans="1:13" ht="12.75" customHeight="1" x14ac:dyDescent="0.3">
      <c r="A76" s="162" t="s">
        <v>265</v>
      </c>
      <c r="B76" s="96">
        <v>0</v>
      </c>
      <c r="C76" s="96"/>
      <c r="D76" s="96"/>
      <c r="E76" s="96"/>
      <c r="F76" s="50">
        <f t="shared" si="0"/>
        <v>0</v>
      </c>
      <c r="G76" s="50">
        <f t="shared" si="1"/>
        <v>0</v>
      </c>
      <c r="H76" s="96"/>
      <c r="I76" s="96"/>
      <c r="J76" s="50">
        <f t="shared" si="3"/>
        <v>0</v>
      </c>
      <c r="K76" s="164">
        <f t="shared" si="2"/>
        <v>0</v>
      </c>
      <c r="L76" s="96"/>
      <c r="M76" s="132"/>
    </row>
    <row r="77" spans="1:13" ht="12.75" customHeight="1" x14ac:dyDescent="0.3">
      <c r="A77" s="162" t="s">
        <v>266</v>
      </c>
      <c r="B77" s="96">
        <v>0</v>
      </c>
      <c r="C77" s="96"/>
      <c r="D77" s="96"/>
      <c r="E77" s="96"/>
      <c r="F77" s="50">
        <f t="shared" si="0"/>
        <v>0</v>
      </c>
      <c r="G77" s="50">
        <f t="shared" si="1"/>
        <v>0</v>
      </c>
      <c r="H77" s="96"/>
      <c r="I77" s="96"/>
      <c r="J77" s="50">
        <f t="shared" si="3"/>
        <v>0</v>
      </c>
      <c r="K77" s="164">
        <f t="shared" si="2"/>
        <v>0</v>
      </c>
      <c r="L77" s="96"/>
      <c r="M77" s="132"/>
    </row>
    <row r="78" spans="1:13" ht="12.75" customHeight="1" x14ac:dyDescent="0.3">
      <c r="A78" s="162" t="s">
        <v>215</v>
      </c>
      <c r="B78" s="96">
        <v>0</v>
      </c>
      <c r="C78" s="96"/>
      <c r="D78" s="96"/>
      <c r="E78" s="96"/>
      <c r="F78" s="50">
        <f t="shared" si="0"/>
        <v>0</v>
      </c>
      <c r="G78" s="50">
        <f t="shared" si="1"/>
        <v>0</v>
      </c>
      <c r="H78" s="96"/>
      <c r="I78" s="96"/>
      <c r="J78" s="50">
        <f t="shared" si="3"/>
        <v>0</v>
      </c>
      <c r="K78" s="164">
        <f t="shared" si="2"/>
        <v>0</v>
      </c>
      <c r="L78" s="96"/>
      <c r="M78" s="132"/>
    </row>
    <row r="79" spans="1:13" ht="12.75" customHeight="1" x14ac:dyDescent="0.3">
      <c r="A79" s="161" t="s">
        <v>267</v>
      </c>
      <c r="B79" s="47">
        <f>SUM(B80:B88)</f>
        <v>20340723.029999997</v>
      </c>
      <c r="C79" s="47">
        <f>SUM(C80:C88)</f>
        <v>20442071.68</v>
      </c>
      <c r="D79" s="47">
        <f>SUM(D80:D88)</f>
        <v>14406119.130000001</v>
      </c>
      <c r="E79" s="47">
        <f>SUM(E80:E88)</f>
        <v>14406119.130000001</v>
      </c>
      <c r="F79" s="47">
        <f t="shared" si="0"/>
        <v>0.57528140195574817</v>
      </c>
      <c r="G79" s="47">
        <f t="shared" si="1"/>
        <v>6035952.5499999989</v>
      </c>
      <c r="H79" s="47">
        <f>SUM(H80:H88)</f>
        <v>2201517.09</v>
      </c>
      <c r="I79" s="47">
        <f>SUM(I80:I88)</f>
        <v>2201517.09</v>
      </c>
      <c r="J79" s="47">
        <f t="shared" si="3"/>
        <v>0</v>
      </c>
      <c r="K79" s="47">
        <f t="shared" si="2"/>
        <v>18240554.59</v>
      </c>
      <c r="L79" s="47">
        <f>SUM(L80:L88)</f>
        <v>0</v>
      </c>
      <c r="M79" s="132"/>
    </row>
    <row r="80" spans="1:13" ht="12.75" customHeight="1" x14ac:dyDescent="0.3">
      <c r="A80" s="162" t="s">
        <v>268</v>
      </c>
      <c r="B80" s="96">
        <v>18588048.489999998</v>
      </c>
      <c r="C80" s="96">
        <v>18574001.289999999</v>
      </c>
      <c r="D80" s="96">
        <v>13484175.300000001</v>
      </c>
      <c r="E80" s="96">
        <v>13484175.300000001</v>
      </c>
      <c r="F80" s="50">
        <f t="shared" si="0"/>
        <v>0.53846530080728772</v>
      </c>
      <c r="G80" s="50">
        <f t="shared" si="1"/>
        <v>5089825.9899999984</v>
      </c>
      <c r="H80" s="96">
        <v>2029207.32</v>
      </c>
      <c r="I80" s="96">
        <v>2029207.32</v>
      </c>
      <c r="J80" s="50">
        <f t="shared" si="3"/>
        <v>0</v>
      </c>
      <c r="K80" s="164">
        <f t="shared" si="2"/>
        <v>16544793.969999999</v>
      </c>
      <c r="L80" s="96"/>
      <c r="M80" s="132"/>
    </row>
    <row r="81" spans="1:13" ht="12.75" customHeight="1" x14ac:dyDescent="0.3">
      <c r="A81" s="162" t="s">
        <v>269</v>
      </c>
      <c r="B81" s="96">
        <v>0</v>
      </c>
      <c r="C81" s="96"/>
      <c r="D81" s="96"/>
      <c r="E81" s="96"/>
      <c r="F81" s="50">
        <f t="shared" si="0"/>
        <v>0</v>
      </c>
      <c r="G81" s="50">
        <f t="shared" si="1"/>
        <v>0</v>
      </c>
      <c r="H81" s="96"/>
      <c r="I81" s="96"/>
      <c r="J81" s="50">
        <f t="shared" si="3"/>
        <v>0</v>
      </c>
      <c r="K81" s="164">
        <f t="shared" si="2"/>
        <v>0</v>
      </c>
      <c r="L81" s="96"/>
      <c r="M81" s="132"/>
    </row>
    <row r="82" spans="1:13" ht="12.75" customHeight="1" x14ac:dyDescent="0.3">
      <c r="A82" s="162" t="s">
        <v>270</v>
      </c>
      <c r="B82" s="96">
        <v>0</v>
      </c>
      <c r="C82" s="96"/>
      <c r="D82" s="96"/>
      <c r="E82" s="96"/>
      <c r="F82" s="50">
        <f t="shared" si="0"/>
        <v>0</v>
      </c>
      <c r="G82" s="50">
        <f t="shared" si="1"/>
        <v>0</v>
      </c>
      <c r="H82" s="96"/>
      <c r="I82" s="96"/>
      <c r="J82" s="50">
        <f t="shared" si="3"/>
        <v>0</v>
      </c>
      <c r="K82" s="164">
        <f t="shared" si="2"/>
        <v>0</v>
      </c>
      <c r="L82" s="96"/>
      <c r="M82" s="132"/>
    </row>
    <row r="83" spans="1:13" ht="12.75" customHeight="1" x14ac:dyDescent="0.3">
      <c r="A83" s="162" t="s">
        <v>271</v>
      </c>
      <c r="B83" s="96">
        <v>0</v>
      </c>
      <c r="C83" s="96"/>
      <c r="D83" s="96"/>
      <c r="E83" s="96"/>
      <c r="F83" s="50">
        <f t="shared" si="0"/>
        <v>0</v>
      </c>
      <c r="G83" s="50">
        <f t="shared" si="1"/>
        <v>0</v>
      </c>
      <c r="H83" s="96"/>
      <c r="I83" s="96"/>
      <c r="J83" s="50">
        <f t="shared" si="3"/>
        <v>0</v>
      </c>
      <c r="K83" s="164">
        <f t="shared" si="2"/>
        <v>0</v>
      </c>
      <c r="L83" s="96"/>
      <c r="M83" s="132"/>
    </row>
    <row r="84" spans="1:13" ht="12.75" customHeight="1" x14ac:dyDescent="0.3">
      <c r="A84" s="162" t="s">
        <v>272</v>
      </c>
      <c r="B84" s="96">
        <v>430637.05</v>
      </c>
      <c r="C84" s="96">
        <v>117042.93</v>
      </c>
      <c r="D84" s="96">
        <v>4236.16</v>
      </c>
      <c r="E84" s="96">
        <v>4236.16</v>
      </c>
      <c r="F84" s="50">
        <f t="shared" si="0"/>
        <v>1.6916312031836308E-4</v>
      </c>
      <c r="G84" s="50">
        <f t="shared" si="1"/>
        <v>112806.76999999999</v>
      </c>
      <c r="H84" s="96">
        <v>4236.16</v>
      </c>
      <c r="I84" s="96">
        <v>4236.16</v>
      </c>
      <c r="J84" s="50">
        <f t="shared" si="3"/>
        <v>0</v>
      </c>
      <c r="K84" s="164">
        <f t="shared" si="2"/>
        <v>112806.76999999999</v>
      </c>
      <c r="L84" s="96"/>
      <c r="M84" s="132"/>
    </row>
    <row r="85" spans="1:13" ht="12.75" customHeight="1" x14ac:dyDescent="0.3">
      <c r="A85" s="162" t="s">
        <v>273</v>
      </c>
      <c r="B85" s="96">
        <v>121280.94</v>
      </c>
      <c r="C85" s="96">
        <v>46280.94</v>
      </c>
      <c r="D85" s="96"/>
      <c r="E85" s="96"/>
      <c r="F85" s="50">
        <f t="shared" si="0"/>
        <v>0</v>
      </c>
      <c r="G85" s="50">
        <f t="shared" si="1"/>
        <v>46280.94</v>
      </c>
      <c r="H85" s="96"/>
      <c r="I85" s="96"/>
      <c r="J85" s="50">
        <f t="shared" si="3"/>
        <v>0</v>
      </c>
      <c r="K85" s="164">
        <f t="shared" si="2"/>
        <v>46280.94</v>
      </c>
      <c r="L85" s="96"/>
      <c r="M85" s="132"/>
    </row>
    <row r="86" spans="1:13" ht="12.75" customHeight="1" x14ac:dyDescent="0.3">
      <c r="A86" s="162" t="s">
        <v>274</v>
      </c>
      <c r="B86" s="96">
        <v>56206.239999999998</v>
      </c>
      <c r="C86" s="96">
        <v>26206.240000000002</v>
      </c>
      <c r="D86" s="96"/>
      <c r="E86" s="96"/>
      <c r="F86" s="50">
        <f t="shared" si="0"/>
        <v>0</v>
      </c>
      <c r="G86" s="50">
        <f t="shared" si="1"/>
        <v>26206.240000000002</v>
      </c>
      <c r="H86" s="96"/>
      <c r="I86" s="96"/>
      <c r="J86" s="50">
        <f t="shared" si="3"/>
        <v>0</v>
      </c>
      <c r="K86" s="164">
        <f t="shared" si="2"/>
        <v>26206.240000000002</v>
      </c>
      <c r="L86" s="96"/>
      <c r="M86" s="132"/>
    </row>
    <row r="87" spans="1:13" ht="12.75" customHeight="1" x14ac:dyDescent="0.3">
      <c r="A87" s="162" t="s">
        <v>275</v>
      </c>
      <c r="B87" s="96">
        <v>0</v>
      </c>
      <c r="C87" s="96"/>
      <c r="D87" s="96"/>
      <c r="E87" s="96"/>
      <c r="F87" s="50"/>
      <c r="G87" s="50">
        <f t="shared" si="1"/>
        <v>0</v>
      </c>
      <c r="H87" s="96"/>
      <c r="I87" s="96"/>
      <c r="J87" s="50"/>
      <c r="K87" s="164">
        <f t="shared" si="2"/>
        <v>0</v>
      </c>
      <c r="L87" s="96"/>
      <c r="M87" s="132"/>
    </row>
    <row r="88" spans="1:13" ht="12.75" customHeight="1" x14ac:dyDescent="0.3">
      <c r="A88" s="162" t="s">
        <v>215</v>
      </c>
      <c r="B88" s="96">
        <v>1144550.31</v>
      </c>
      <c r="C88" s="96">
        <v>1678540.28</v>
      </c>
      <c r="D88" s="96">
        <v>917707.67</v>
      </c>
      <c r="E88" s="96">
        <v>917707.67</v>
      </c>
      <c r="F88" s="50">
        <f t="shared" ref="F88:F177" si="4">IF(E$181="",0,IF(E$181=0,0,E88/E$181))</f>
        <v>3.6646938028142152E-2</v>
      </c>
      <c r="G88" s="50">
        <f t="shared" si="1"/>
        <v>760832.61</v>
      </c>
      <c r="H88" s="96">
        <v>168073.61</v>
      </c>
      <c r="I88" s="96">
        <v>168073.61</v>
      </c>
      <c r="J88" s="50">
        <f t="shared" ref="J88:J123" si="5">IF(I253="",0,IF(I253=0,0,I88/I$181))</f>
        <v>0</v>
      </c>
      <c r="K88" s="164">
        <f t="shared" si="2"/>
        <v>1510466.67</v>
      </c>
      <c r="L88" s="96"/>
      <c r="M88" s="132"/>
    </row>
    <row r="89" spans="1:13" ht="12.75" customHeight="1" x14ac:dyDescent="0.3">
      <c r="A89" s="161" t="s">
        <v>276</v>
      </c>
      <c r="B89" s="47">
        <f>SUM(B90:B92)</f>
        <v>559977.18999999994</v>
      </c>
      <c r="C89" s="47">
        <f>SUM(C90:C92)</f>
        <v>559977.18999999994</v>
      </c>
      <c r="D89" s="47">
        <f>SUM(D90:D92)</f>
        <v>30948</v>
      </c>
      <c r="E89" s="47">
        <f>SUM(E90:E92)</f>
        <v>30948</v>
      </c>
      <c r="F89" s="47">
        <f t="shared" si="4"/>
        <v>1.2358504512607412E-3</v>
      </c>
      <c r="G89" s="47">
        <f t="shared" si="1"/>
        <v>529029.18999999994</v>
      </c>
      <c r="H89" s="47">
        <f>SUM(H90:H92)</f>
        <v>3000</v>
      </c>
      <c r="I89" s="47">
        <f>SUM(I90:I92)</f>
        <v>3000</v>
      </c>
      <c r="J89" s="47">
        <f t="shared" si="5"/>
        <v>0</v>
      </c>
      <c r="K89" s="47">
        <f t="shared" si="2"/>
        <v>556977.18999999994</v>
      </c>
      <c r="L89" s="47">
        <f>SUM(L90:L92)</f>
        <v>0</v>
      </c>
      <c r="M89" s="132"/>
    </row>
    <row r="90" spans="1:13" ht="12.75" customHeight="1" x14ac:dyDescent="0.3">
      <c r="A90" s="162" t="s">
        <v>277</v>
      </c>
      <c r="B90" s="96">
        <v>0</v>
      </c>
      <c r="C90" s="96"/>
      <c r="D90" s="96"/>
      <c r="E90" s="96"/>
      <c r="F90" s="50">
        <f t="shared" si="4"/>
        <v>0</v>
      </c>
      <c r="G90" s="50">
        <f t="shared" si="1"/>
        <v>0</v>
      </c>
      <c r="H90" s="96"/>
      <c r="I90" s="96"/>
      <c r="J90" s="50">
        <f t="shared" si="5"/>
        <v>0</v>
      </c>
      <c r="K90" s="164">
        <f t="shared" si="2"/>
        <v>0</v>
      </c>
      <c r="L90" s="96"/>
      <c r="M90" s="132"/>
    </row>
    <row r="91" spans="1:13" ht="12.75" customHeight="1" x14ac:dyDescent="0.3">
      <c r="A91" s="162" t="s">
        <v>278</v>
      </c>
      <c r="B91" s="96">
        <v>271939.05</v>
      </c>
      <c r="C91" s="96">
        <v>271939.05</v>
      </c>
      <c r="D91" s="96">
        <v>11448</v>
      </c>
      <c r="E91" s="96">
        <v>11448</v>
      </c>
      <c r="F91" s="50">
        <f t="shared" si="4"/>
        <v>4.5715445153266654E-4</v>
      </c>
      <c r="G91" s="50">
        <f t="shared" si="1"/>
        <v>260491.05</v>
      </c>
      <c r="H91" s="96"/>
      <c r="I91" s="96"/>
      <c r="J91" s="50">
        <f t="shared" si="5"/>
        <v>0</v>
      </c>
      <c r="K91" s="164">
        <f t="shared" si="2"/>
        <v>271939.05</v>
      </c>
      <c r="L91" s="96"/>
      <c r="M91" s="132"/>
    </row>
    <row r="92" spans="1:13" ht="12.75" customHeight="1" x14ac:dyDescent="0.3">
      <c r="A92" s="162" t="s">
        <v>215</v>
      </c>
      <c r="B92" s="96">
        <v>288038.14</v>
      </c>
      <c r="C92" s="96">
        <v>288038.14</v>
      </c>
      <c r="D92" s="96">
        <v>19500</v>
      </c>
      <c r="E92" s="96">
        <v>19500</v>
      </c>
      <c r="F92" s="50">
        <f t="shared" si="4"/>
        <v>7.7869599972807456E-4</v>
      </c>
      <c r="G92" s="50">
        <f t="shared" si="1"/>
        <v>268538.14</v>
      </c>
      <c r="H92" s="96">
        <v>3000</v>
      </c>
      <c r="I92" s="96">
        <v>3000</v>
      </c>
      <c r="J92" s="50">
        <f t="shared" si="5"/>
        <v>0</v>
      </c>
      <c r="K92" s="164">
        <f t="shared" si="2"/>
        <v>285038.14</v>
      </c>
      <c r="L92" s="96"/>
      <c r="M92" s="132"/>
    </row>
    <row r="93" spans="1:13" ht="12.75" customHeight="1" x14ac:dyDescent="0.3">
      <c r="A93" s="161" t="s">
        <v>279</v>
      </c>
      <c r="B93" s="47">
        <f>SUM(B94:B97)</f>
        <v>0</v>
      </c>
      <c r="C93" s="47">
        <f>SUM(C94:C97)</f>
        <v>0</v>
      </c>
      <c r="D93" s="47">
        <f>SUM(D94:D97)</f>
        <v>0</v>
      </c>
      <c r="E93" s="47">
        <f>SUM(E94:E97)</f>
        <v>0</v>
      </c>
      <c r="F93" s="47">
        <f t="shared" si="4"/>
        <v>0</v>
      </c>
      <c r="G93" s="47">
        <f t="shared" si="1"/>
        <v>0</v>
      </c>
      <c r="H93" s="47">
        <f>SUM(H94:H97)</f>
        <v>0</v>
      </c>
      <c r="I93" s="47">
        <f>SUM(I94:I97)</f>
        <v>0</v>
      </c>
      <c r="J93" s="47">
        <f t="shared" si="5"/>
        <v>0</v>
      </c>
      <c r="K93" s="47">
        <f t="shared" si="2"/>
        <v>0</v>
      </c>
      <c r="L93" s="47">
        <f>SUM(L94:L97)</f>
        <v>0</v>
      </c>
      <c r="M93" s="132"/>
    </row>
    <row r="94" spans="1:13" ht="12.75" customHeight="1" x14ac:dyDescent="0.3">
      <c r="A94" s="162" t="s">
        <v>280</v>
      </c>
      <c r="B94" s="96">
        <v>0</v>
      </c>
      <c r="C94" s="96"/>
      <c r="D94" s="96"/>
      <c r="E94" s="96"/>
      <c r="F94" s="50">
        <f t="shared" si="4"/>
        <v>0</v>
      </c>
      <c r="G94" s="50">
        <f t="shared" si="1"/>
        <v>0</v>
      </c>
      <c r="H94" s="96"/>
      <c r="I94" s="96"/>
      <c r="J94" s="50">
        <f t="shared" si="5"/>
        <v>0</v>
      </c>
      <c r="K94" s="164">
        <f t="shared" si="2"/>
        <v>0</v>
      </c>
      <c r="L94" s="96"/>
      <c r="M94" s="132"/>
    </row>
    <row r="95" spans="1:13" ht="12.75" customHeight="1" x14ac:dyDescent="0.3">
      <c r="A95" s="162" t="s">
        <v>281</v>
      </c>
      <c r="B95" s="96">
        <v>0</v>
      </c>
      <c r="C95" s="96"/>
      <c r="D95" s="96"/>
      <c r="E95" s="96"/>
      <c r="F95" s="50">
        <f t="shared" si="4"/>
        <v>0</v>
      </c>
      <c r="G95" s="50">
        <f t="shared" si="1"/>
        <v>0</v>
      </c>
      <c r="H95" s="96"/>
      <c r="I95" s="96"/>
      <c r="J95" s="50">
        <f t="shared" si="5"/>
        <v>0</v>
      </c>
      <c r="K95" s="164">
        <f t="shared" si="2"/>
        <v>0</v>
      </c>
      <c r="L95" s="96"/>
      <c r="M95" s="132"/>
    </row>
    <row r="96" spans="1:13" ht="12.75" customHeight="1" x14ac:dyDescent="0.3">
      <c r="A96" s="162" t="s">
        <v>282</v>
      </c>
      <c r="B96" s="96">
        <v>0</v>
      </c>
      <c r="C96" s="96"/>
      <c r="D96" s="96"/>
      <c r="E96" s="96"/>
      <c r="F96" s="50">
        <f t="shared" si="4"/>
        <v>0</v>
      </c>
      <c r="G96" s="50">
        <f t="shared" si="1"/>
        <v>0</v>
      </c>
      <c r="H96" s="96"/>
      <c r="I96" s="96"/>
      <c r="J96" s="50">
        <f t="shared" si="5"/>
        <v>0</v>
      </c>
      <c r="K96" s="164">
        <f t="shared" si="2"/>
        <v>0</v>
      </c>
      <c r="L96" s="96"/>
      <c r="M96" s="132"/>
    </row>
    <row r="97" spans="1:13" ht="12.75" customHeight="1" x14ac:dyDescent="0.3">
      <c r="A97" s="162" t="s">
        <v>215</v>
      </c>
      <c r="B97" s="96">
        <v>0</v>
      </c>
      <c r="C97" s="96"/>
      <c r="D97" s="96"/>
      <c r="E97" s="96"/>
      <c r="F97" s="50">
        <f t="shared" si="4"/>
        <v>0</v>
      </c>
      <c r="G97" s="50">
        <f t="shared" si="1"/>
        <v>0</v>
      </c>
      <c r="H97" s="96"/>
      <c r="I97" s="96"/>
      <c r="J97" s="50">
        <f t="shared" si="5"/>
        <v>0</v>
      </c>
      <c r="K97" s="164">
        <f t="shared" si="2"/>
        <v>0</v>
      </c>
      <c r="L97" s="96"/>
      <c r="M97" s="132"/>
    </row>
    <row r="98" spans="1:13" ht="12.75" customHeight="1" x14ac:dyDescent="0.3">
      <c r="A98" s="161" t="s">
        <v>283</v>
      </c>
      <c r="B98" s="47">
        <f>SUM(B99:B102)</f>
        <v>4269155.5199999996</v>
      </c>
      <c r="C98" s="47">
        <f>SUM(C99:C102)</f>
        <v>4423450.54</v>
      </c>
      <c r="D98" s="47">
        <f>SUM(D99:D102)</f>
        <v>1562090.82</v>
      </c>
      <c r="E98" s="47">
        <f>SUM(E99:E102)</f>
        <v>1562090.82</v>
      </c>
      <c r="F98" s="47">
        <f t="shared" si="4"/>
        <v>6.2379172961330658E-2</v>
      </c>
      <c r="G98" s="47">
        <f t="shared" si="1"/>
        <v>2861359.7199999997</v>
      </c>
      <c r="H98" s="47">
        <f>SUM(H99:H102)</f>
        <v>93034.33</v>
      </c>
      <c r="I98" s="47">
        <f>SUM(I99:I102)</f>
        <v>93034.33</v>
      </c>
      <c r="J98" s="47">
        <f t="shared" si="5"/>
        <v>0</v>
      </c>
      <c r="K98" s="47">
        <f t="shared" si="2"/>
        <v>4330416.21</v>
      </c>
      <c r="L98" s="47">
        <f>SUM(L99:L102)</f>
        <v>0</v>
      </c>
      <c r="M98" s="132"/>
    </row>
    <row r="99" spans="1:13" ht="12.75" customHeight="1" x14ac:dyDescent="0.3">
      <c r="A99" s="162" t="s">
        <v>284</v>
      </c>
      <c r="B99" s="96">
        <v>4087984.9</v>
      </c>
      <c r="C99" s="96">
        <v>4242279.92</v>
      </c>
      <c r="D99" s="96">
        <v>1562090.82</v>
      </c>
      <c r="E99" s="96">
        <v>1562090.82</v>
      </c>
      <c r="F99" s="50">
        <f t="shared" si="4"/>
        <v>6.2379172961330658E-2</v>
      </c>
      <c r="G99" s="50">
        <f t="shared" si="1"/>
        <v>2680189.0999999996</v>
      </c>
      <c r="H99" s="96">
        <v>93034.33</v>
      </c>
      <c r="I99" s="96">
        <v>93034.33</v>
      </c>
      <c r="J99" s="50">
        <f t="shared" si="5"/>
        <v>0</v>
      </c>
      <c r="K99" s="164">
        <f t="shared" si="2"/>
        <v>4149245.59</v>
      </c>
      <c r="L99" s="96"/>
      <c r="M99" s="132"/>
    </row>
    <row r="100" spans="1:13" ht="12.75" customHeight="1" x14ac:dyDescent="0.3">
      <c r="A100" s="162" t="s">
        <v>285</v>
      </c>
      <c r="B100" s="96">
        <v>181170.62</v>
      </c>
      <c r="C100" s="96">
        <v>181170.62</v>
      </c>
      <c r="D100" s="96"/>
      <c r="E100" s="96"/>
      <c r="F100" s="50">
        <f t="shared" si="4"/>
        <v>0</v>
      </c>
      <c r="G100" s="50">
        <f t="shared" si="1"/>
        <v>181170.62</v>
      </c>
      <c r="H100" s="96"/>
      <c r="I100" s="96"/>
      <c r="J100" s="50">
        <f t="shared" si="5"/>
        <v>0</v>
      </c>
      <c r="K100" s="164">
        <f t="shared" si="2"/>
        <v>181170.62</v>
      </c>
      <c r="L100" s="96"/>
      <c r="M100" s="132"/>
    </row>
    <row r="101" spans="1:13" ht="12.75" customHeight="1" x14ac:dyDescent="0.3">
      <c r="A101" s="162" t="s">
        <v>286</v>
      </c>
      <c r="B101" s="96">
        <v>0</v>
      </c>
      <c r="C101" s="96"/>
      <c r="D101" s="96"/>
      <c r="E101" s="96"/>
      <c r="F101" s="50">
        <f t="shared" si="4"/>
        <v>0</v>
      </c>
      <c r="G101" s="50">
        <f t="shared" si="1"/>
        <v>0</v>
      </c>
      <c r="H101" s="96"/>
      <c r="I101" s="96"/>
      <c r="J101" s="50">
        <f t="shared" si="5"/>
        <v>0</v>
      </c>
      <c r="K101" s="164">
        <f t="shared" si="2"/>
        <v>0</v>
      </c>
      <c r="L101" s="96"/>
      <c r="M101" s="132"/>
    </row>
    <row r="102" spans="1:13" ht="12.75" customHeight="1" x14ac:dyDescent="0.3">
      <c r="A102" s="162" t="s">
        <v>215</v>
      </c>
      <c r="B102" s="96">
        <v>0</v>
      </c>
      <c r="C102" s="96"/>
      <c r="D102" s="96"/>
      <c r="E102" s="96"/>
      <c r="F102" s="50">
        <f t="shared" si="4"/>
        <v>0</v>
      </c>
      <c r="G102" s="50">
        <f t="shared" si="1"/>
        <v>0</v>
      </c>
      <c r="H102" s="96"/>
      <c r="I102" s="96"/>
      <c r="J102" s="50">
        <f t="shared" si="5"/>
        <v>0</v>
      </c>
      <c r="K102" s="164">
        <f t="shared" si="2"/>
        <v>0</v>
      </c>
      <c r="L102" s="96"/>
      <c r="M102" s="132"/>
    </row>
    <row r="103" spans="1:13" ht="12.75" customHeight="1" x14ac:dyDescent="0.3">
      <c r="A103" s="161" t="s">
        <v>287</v>
      </c>
      <c r="B103" s="47">
        <f>SUM(B104:B106)</f>
        <v>0</v>
      </c>
      <c r="C103" s="47">
        <f>SUM(C104:C106)</f>
        <v>0</v>
      </c>
      <c r="D103" s="47">
        <f>SUM(D104:D106)</f>
        <v>0</v>
      </c>
      <c r="E103" s="47">
        <f>SUM(E104:E106)</f>
        <v>0</v>
      </c>
      <c r="F103" s="47">
        <f t="shared" si="4"/>
        <v>0</v>
      </c>
      <c r="G103" s="47">
        <f t="shared" si="1"/>
        <v>0</v>
      </c>
      <c r="H103" s="47">
        <f>SUM(H104:H106)</f>
        <v>0</v>
      </c>
      <c r="I103" s="47">
        <f>SUM(I104:I106)</f>
        <v>0</v>
      </c>
      <c r="J103" s="47">
        <f t="shared" si="5"/>
        <v>0</v>
      </c>
      <c r="K103" s="47">
        <f t="shared" si="2"/>
        <v>0</v>
      </c>
      <c r="L103" s="47">
        <f>SUM(L104:L106)</f>
        <v>0</v>
      </c>
      <c r="M103" s="132"/>
    </row>
    <row r="104" spans="1:13" ht="12.75" customHeight="1" x14ac:dyDescent="0.3">
      <c r="A104" s="162" t="s">
        <v>288</v>
      </c>
      <c r="B104" s="96">
        <v>0</v>
      </c>
      <c r="C104" s="96"/>
      <c r="D104" s="96"/>
      <c r="E104" s="96"/>
      <c r="F104" s="50">
        <f t="shared" si="4"/>
        <v>0</v>
      </c>
      <c r="G104" s="50">
        <f t="shared" si="1"/>
        <v>0</v>
      </c>
      <c r="H104" s="96"/>
      <c r="I104" s="96"/>
      <c r="J104" s="50">
        <f t="shared" si="5"/>
        <v>0</v>
      </c>
      <c r="K104" s="164">
        <f t="shared" si="2"/>
        <v>0</v>
      </c>
      <c r="L104" s="96"/>
      <c r="M104" s="132"/>
    </row>
    <row r="105" spans="1:13" ht="12.75" customHeight="1" x14ac:dyDescent="0.3">
      <c r="A105" s="162" t="s">
        <v>289</v>
      </c>
      <c r="B105" s="96">
        <v>0</v>
      </c>
      <c r="C105" s="96"/>
      <c r="D105" s="96"/>
      <c r="E105" s="96"/>
      <c r="F105" s="50">
        <f t="shared" si="4"/>
        <v>0</v>
      </c>
      <c r="G105" s="50">
        <f t="shared" si="1"/>
        <v>0</v>
      </c>
      <c r="H105" s="96"/>
      <c r="I105" s="96"/>
      <c r="J105" s="50">
        <f t="shared" si="5"/>
        <v>0</v>
      </c>
      <c r="K105" s="164">
        <f t="shared" si="2"/>
        <v>0</v>
      </c>
      <c r="L105" s="96"/>
      <c r="M105" s="132"/>
    </row>
    <row r="106" spans="1:13" ht="12.75" customHeight="1" x14ac:dyDescent="0.3">
      <c r="A106" s="162" t="s">
        <v>215</v>
      </c>
      <c r="B106" s="96">
        <v>0</v>
      </c>
      <c r="C106" s="96"/>
      <c r="D106" s="96"/>
      <c r="E106" s="96"/>
      <c r="F106" s="50">
        <f t="shared" si="4"/>
        <v>0</v>
      </c>
      <c r="G106" s="50">
        <f t="shared" si="1"/>
        <v>0</v>
      </c>
      <c r="H106" s="96"/>
      <c r="I106" s="96"/>
      <c r="J106" s="50">
        <f t="shared" si="5"/>
        <v>0</v>
      </c>
      <c r="K106" s="164">
        <f t="shared" si="2"/>
        <v>0</v>
      </c>
      <c r="L106" s="96"/>
      <c r="M106" s="132"/>
    </row>
    <row r="107" spans="1:13" ht="12.75" customHeight="1" x14ac:dyDescent="0.3">
      <c r="A107" s="161" t="s">
        <v>290</v>
      </c>
      <c r="B107" s="47">
        <f>SUM(B108:B110)</f>
        <v>374542.8</v>
      </c>
      <c r="C107" s="47">
        <f>SUM(C108:C110)</f>
        <v>374542.8</v>
      </c>
      <c r="D107" s="47">
        <f>SUM(D108:D110)</f>
        <v>0</v>
      </c>
      <c r="E107" s="47">
        <f>SUM(E108:E110)</f>
        <v>0</v>
      </c>
      <c r="F107" s="47">
        <f t="shared" si="4"/>
        <v>0</v>
      </c>
      <c r="G107" s="47">
        <f t="shared" si="1"/>
        <v>374542.8</v>
      </c>
      <c r="H107" s="47">
        <f>SUM(H108:H110)</f>
        <v>0</v>
      </c>
      <c r="I107" s="47">
        <f>SUM(I108:I110)</f>
        <v>0</v>
      </c>
      <c r="J107" s="47">
        <f t="shared" si="5"/>
        <v>0</v>
      </c>
      <c r="K107" s="47">
        <f t="shared" si="2"/>
        <v>374542.8</v>
      </c>
      <c r="L107" s="47">
        <f>SUM(L108:L110)</f>
        <v>0</v>
      </c>
      <c r="M107" s="132"/>
    </row>
    <row r="108" spans="1:13" ht="12.75" customHeight="1" x14ac:dyDescent="0.3">
      <c r="A108" s="162" t="s">
        <v>291</v>
      </c>
      <c r="B108" s="96">
        <v>374542.8</v>
      </c>
      <c r="C108" s="96">
        <v>374542.8</v>
      </c>
      <c r="D108" s="96"/>
      <c r="E108" s="96"/>
      <c r="F108" s="50">
        <f t="shared" si="4"/>
        <v>0</v>
      </c>
      <c r="G108" s="50">
        <f t="shared" si="1"/>
        <v>374542.8</v>
      </c>
      <c r="H108" s="96"/>
      <c r="I108" s="96"/>
      <c r="J108" s="50">
        <f t="shared" si="5"/>
        <v>0</v>
      </c>
      <c r="K108" s="164">
        <f t="shared" si="2"/>
        <v>374542.8</v>
      </c>
      <c r="L108" s="96"/>
      <c r="M108" s="132"/>
    </row>
    <row r="109" spans="1:13" ht="12.75" customHeight="1" x14ac:dyDescent="0.3">
      <c r="A109" s="162" t="s">
        <v>292</v>
      </c>
      <c r="B109" s="96">
        <v>0</v>
      </c>
      <c r="C109" s="96"/>
      <c r="D109" s="96"/>
      <c r="E109" s="96"/>
      <c r="F109" s="50">
        <f t="shared" si="4"/>
        <v>0</v>
      </c>
      <c r="G109" s="50">
        <f t="shared" si="1"/>
        <v>0</v>
      </c>
      <c r="H109" s="96"/>
      <c r="I109" s="96"/>
      <c r="J109" s="50">
        <f t="shared" si="5"/>
        <v>0</v>
      </c>
      <c r="K109" s="164">
        <f t="shared" si="2"/>
        <v>0</v>
      </c>
      <c r="L109" s="96"/>
      <c r="M109" s="132"/>
    </row>
    <row r="110" spans="1:13" ht="12.75" customHeight="1" x14ac:dyDescent="0.3">
      <c r="A110" s="162" t="s">
        <v>215</v>
      </c>
      <c r="B110" s="96">
        <v>0</v>
      </c>
      <c r="C110" s="96"/>
      <c r="D110" s="96"/>
      <c r="E110" s="96"/>
      <c r="F110" s="50">
        <f t="shared" si="4"/>
        <v>0</v>
      </c>
      <c r="G110" s="50">
        <f t="shared" si="1"/>
        <v>0</v>
      </c>
      <c r="H110" s="96"/>
      <c r="I110" s="96"/>
      <c r="J110" s="50">
        <f t="shared" si="5"/>
        <v>0</v>
      </c>
      <c r="K110" s="164">
        <f t="shared" si="2"/>
        <v>0</v>
      </c>
      <c r="L110" s="96"/>
      <c r="M110" s="132"/>
    </row>
    <row r="111" spans="1:13" ht="12.75" customHeight="1" x14ac:dyDescent="0.3">
      <c r="A111" s="161" t="s">
        <v>293</v>
      </c>
      <c r="B111" s="47">
        <f>SUM(B112:B117)</f>
        <v>767581.57</v>
      </c>
      <c r="C111" s="47">
        <f>SUM(C112:C117)</f>
        <v>767581.57</v>
      </c>
      <c r="D111" s="47">
        <f>SUM(D112:D117)</f>
        <v>0</v>
      </c>
      <c r="E111" s="47">
        <f>SUM(E112:E117)</f>
        <v>0</v>
      </c>
      <c r="F111" s="47">
        <f t="shared" si="4"/>
        <v>0</v>
      </c>
      <c r="G111" s="47">
        <f t="shared" si="1"/>
        <v>767581.57</v>
      </c>
      <c r="H111" s="47">
        <f>SUM(H112:H117)</f>
        <v>0</v>
      </c>
      <c r="I111" s="47">
        <f>SUM(I112:I117)</f>
        <v>0</v>
      </c>
      <c r="J111" s="47">
        <f t="shared" si="5"/>
        <v>0</v>
      </c>
      <c r="K111" s="47">
        <f t="shared" si="2"/>
        <v>767581.57</v>
      </c>
      <c r="L111" s="47">
        <f>SUM(L112:L117)</f>
        <v>0</v>
      </c>
      <c r="M111" s="132"/>
    </row>
    <row r="112" spans="1:13" ht="12.75" customHeight="1" x14ac:dyDescent="0.3">
      <c r="A112" s="162" t="s">
        <v>294</v>
      </c>
      <c r="B112" s="96">
        <v>767581.57</v>
      </c>
      <c r="C112" s="96">
        <v>767581.57</v>
      </c>
      <c r="D112" s="96"/>
      <c r="E112" s="96"/>
      <c r="F112" s="50">
        <f t="shared" si="4"/>
        <v>0</v>
      </c>
      <c r="G112" s="50">
        <f t="shared" si="1"/>
        <v>767581.57</v>
      </c>
      <c r="H112" s="96"/>
      <c r="I112" s="96"/>
      <c r="J112" s="50">
        <f t="shared" si="5"/>
        <v>0</v>
      </c>
      <c r="K112" s="164">
        <f t="shared" si="2"/>
        <v>767581.57</v>
      </c>
      <c r="L112" s="96"/>
      <c r="M112" s="132"/>
    </row>
    <row r="113" spans="1:13" ht="12.75" customHeight="1" x14ac:dyDescent="0.3">
      <c r="A113" s="162" t="s">
        <v>295</v>
      </c>
      <c r="B113" s="96">
        <v>0</v>
      </c>
      <c r="C113" s="96"/>
      <c r="D113" s="96"/>
      <c r="E113" s="96"/>
      <c r="F113" s="50">
        <f t="shared" si="4"/>
        <v>0</v>
      </c>
      <c r="G113" s="50">
        <f t="shared" si="1"/>
        <v>0</v>
      </c>
      <c r="H113" s="96"/>
      <c r="I113" s="96"/>
      <c r="J113" s="50">
        <f t="shared" si="5"/>
        <v>0</v>
      </c>
      <c r="K113" s="164">
        <f t="shared" si="2"/>
        <v>0</v>
      </c>
      <c r="L113" s="96"/>
      <c r="M113" s="132"/>
    </row>
    <row r="114" spans="1:13" ht="12.75" customHeight="1" x14ac:dyDescent="0.3">
      <c r="A114" s="162" t="s">
        <v>296</v>
      </c>
      <c r="B114" s="96">
        <v>0</v>
      </c>
      <c r="C114" s="96"/>
      <c r="D114" s="96"/>
      <c r="E114" s="96"/>
      <c r="F114" s="50">
        <f t="shared" si="4"/>
        <v>0</v>
      </c>
      <c r="G114" s="50">
        <f t="shared" si="1"/>
        <v>0</v>
      </c>
      <c r="H114" s="96"/>
      <c r="I114" s="96"/>
      <c r="J114" s="50">
        <f t="shared" si="5"/>
        <v>0</v>
      </c>
      <c r="K114" s="164">
        <f t="shared" si="2"/>
        <v>0</v>
      </c>
      <c r="L114" s="96"/>
      <c r="M114" s="132"/>
    </row>
    <row r="115" spans="1:13" ht="12.75" customHeight="1" x14ac:dyDescent="0.3">
      <c r="A115" s="162" t="s">
        <v>297</v>
      </c>
      <c r="B115" s="96">
        <v>0</v>
      </c>
      <c r="C115" s="96"/>
      <c r="D115" s="96"/>
      <c r="E115" s="96"/>
      <c r="F115" s="50">
        <f t="shared" si="4"/>
        <v>0</v>
      </c>
      <c r="G115" s="50">
        <f t="shared" si="1"/>
        <v>0</v>
      </c>
      <c r="H115" s="96"/>
      <c r="I115" s="96"/>
      <c r="J115" s="50">
        <f t="shared" si="5"/>
        <v>0</v>
      </c>
      <c r="K115" s="164">
        <f t="shared" si="2"/>
        <v>0</v>
      </c>
      <c r="L115" s="96"/>
      <c r="M115" s="132"/>
    </row>
    <row r="116" spans="1:13" ht="12.75" customHeight="1" x14ac:dyDescent="0.3">
      <c r="A116" s="162" t="s">
        <v>298</v>
      </c>
      <c r="B116" s="96">
        <v>0</v>
      </c>
      <c r="C116" s="96"/>
      <c r="D116" s="96"/>
      <c r="E116" s="96"/>
      <c r="F116" s="50">
        <f t="shared" si="4"/>
        <v>0</v>
      </c>
      <c r="G116" s="50">
        <f t="shared" si="1"/>
        <v>0</v>
      </c>
      <c r="H116" s="96"/>
      <c r="I116" s="96"/>
      <c r="J116" s="50">
        <f t="shared" si="5"/>
        <v>0</v>
      </c>
      <c r="K116" s="164">
        <f t="shared" si="2"/>
        <v>0</v>
      </c>
      <c r="L116" s="96"/>
      <c r="M116" s="132"/>
    </row>
    <row r="117" spans="1:13" ht="12.75" customHeight="1" x14ac:dyDescent="0.3">
      <c r="A117" s="162" t="s">
        <v>215</v>
      </c>
      <c r="B117" s="96">
        <v>0</v>
      </c>
      <c r="C117" s="96"/>
      <c r="D117" s="96"/>
      <c r="E117" s="96"/>
      <c r="F117" s="50">
        <f t="shared" si="4"/>
        <v>0</v>
      </c>
      <c r="G117" s="50">
        <f t="shared" si="1"/>
        <v>0</v>
      </c>
      <c r="H117" s="96"/>
      <c r="I117" s="96"/>
      <c r="J117" s="50">
        <f t="shared" si="5"/>
        <v>0</v>
      </c>
      <c r="K117" s="164">
        <f t="shared" si="2"/>
        <v>0</v>
      </c>
      <c r="L117" s="96"/>
      <c r="M117" s="132"/>
    </row>
    <row r="118" spans="1:13" ht="12.75" customHeight="1" x14ac:dyDescent="0.3">
      <c r="A118" s="161" t="s">
        <v>299</v>
      </c>
      <c r="B118" s="47">
        <f>SUM(B119:B122)</f>
        <v>0</v>
      </c>
      <c r="C118" s="47">
        <f>SUM(C119:C122)</f>
        <v>0</v>
      </c>
      <c r="D118" s="47">
        <f>SUM(D119:D122)</f>
        <v>0</v>
      </c>
      <c r="E118" s="47">
        <f>SUM(E119:E122)</f>
        <v>0</v>
      </c>
      <c r="F118" s="47">
        <f t="shared" si="4"/>
        <v>0</v>
      </c>
      <c r="G118" s="47">
        <f t="shared" si="1"/>
        <v>0</v>
      </c>
      <c r="H118" s="47">
        <f>SUM(H119:H122)</f>
        <v>0</v>
      </c>
      <c r="I118" s="47">
        <f>SUM(I119:I122)</f>
        <v>0</v>
      </c>
      <c r="J118" s="47">
        <f t="shared" si="5"/>
        <v>0</v>
      </c>
      <c r="K118" s="47">
        <f t="shared" si="2"/>
        <v>0</v>
      </c>
      <c r="L118" s="47">
        <f>SUM(L119:L122)</f>
        <v>0</v>
      </c>
      <c r="M118" s="132"/>
    </row>
    <row r="119" spans="1:13" ht="12.75" customHeight="1" x14ac:dyDescent="0.3">
      <c r="A119" s="162" t="s">
        <v>300</v>
      </c>
      <c r="B119" s="96">
        <v>0</v>
      </c>
      <c r="C119" s="96"/>
      <c r="D119" s="96"/>
      <c r="E119" s="96"/>
      <c r="F119" s="50">
        <f t="shared" si="4"/>
        <v>0</v>
      </c>
      <c r="G119" s="50">
        <f t="shared" si="1"/>
        <v>0</v>
      </c>
      <c r="H119" s="96"/>
      <c r="I119" s="96"/>
      <c r="J119" s="50">
        <f t="shared" si="5"/>
        <v>0</v>
      </c>
      <c r="K119" s="164">
        <f t="shared" si="2"/>
        <v>0</v>
      </c>
      <c r="L119" s="96"/>
      <c r="M119" s="132"/>
    </row>
    <row r="120" spans="1:13" ht="12.75" customHeight="1" x14ac:dyDescent="0.3">
      <c r="A120" s="162" t="s">
        <v>301</v>
      </c>
      <c r="B120" s="96">
        <v>0</v>
      </c>
      <c r="C120" s="96"/>
      <c r="D120" s="96"/>
      <c r="E120" s="96"/>
      <c r="F120" s="50">
        <f t="shared" si="4"/>
        <v>0</v>
      </c>
      <c r="G120" s="50">
        <f t="shared" si="1"/>
        <v>0</v>
      </c>
      <c r="H120" s="96"/>
      <c r="I120" s="96"/>
      <c r="J120" s="50">
        <f t="shared" si="5"/>
        <v>0</v>
      </c>
      <c r="K120" s="164">
        <f t="shared" si="2"/>
        <v>0</v>
      </c>
      <c r="L120" s="96"/>
      <c r="M120" s="132"/>
    </row>
    <row r="121" spans="1:13" ht="12.75" customHeight="1" x14ac:dyDescent="0.3">
      <c r="A121" s="162" t="s">
        <v>302</v>
      </c>
      <c r="B121" s="96">
        <v>0</v>
      </c>
      <c r="C121" s="96"/>
      <c r="D121" s="96"/>
      <c r="E121" s="96"/>
      <c r="F121" s="50">
        <f t="shared" si="4"/>
        <v>0</v>
      </c>
      <c r="G121" s="50">
        <f t="shared" si="1"/>
        <v>0</v>
      </c>
      <c r="H121" s="96"/>
      <c r="I121" s="96"/>
      <c r="J121" s="50">
        <f t="shared" si="5"/>
        <v>0</v>
      </c>
      <c r="K121" s="164">
        <f t="shared" si="2"/>
        <v>0</v>
      </c>
      <c r="L121" s="96"/>
      <c r="M121" s="132"/>
    </row>
    <row r="122" spans="1:13" ht="12.75" customHeight="1" x14ac:dyDescent="0.3">
      <c r="A122" s="162" t="s">
        <v>215</v>
      </c>
      <c r="B122" s="96">
        <v>0</v>
      </c>
      <c r="C122" s="96"/>
      <c r="D122" s="96"/>
      <c r="E122" s="96"/>
      <c r="F122" s="50">
        <f t="shared" si="4"/>
        <v>0</v>
      </c>
      <c r="G122" s="50">
        <f t="shared" si="1"/>
        <v>0</v>
      </c>
      <c r="H122" s="96"/>
      <c r="I122" s="96"/>
      <c r="J122" s="50">
        <f t="shared" si="5"/>
        <v>0</v>
      </c>
      <c r="K122" s="164">
        <f t="shared" si="2"/>
        <v>0</v>
      </c>
      <c r="L122" s="96"/>
      <c r="M122" s="132"/>
    </row>
    <row r="123" spans="1:13" ht="12.75" customHeight="1" x14ac:dyDescent="0.3">
      <c r="A123" s="161" t="s">
        <v>303</v>
      </c>
      <c r="B123" s="47">
        <f>SUM(B124:B129)</f>
        <v>1512950.18</v>
      </c>
      <c r="C123" s="47">
        <f>SUM(C124:C129)</f>
        <v>1600722.2</v>
      </c>
      <c r="D123" s="47">
        <f>SUM(D124:D129)</f>
        <v>311103.84999999998</v>
      </c>
      <c r="E123" s="47">
        <f>SUM(E124:E129)</f>
        <v>311103.84999999998</v>
      </c>
      <c r="F123" s="47">
        <f t="shared" si="4"/>
        <v>1.2423349922820662E-2</v>
      </c>
      <c r="G123" s="47">
        <f t="shared" si="1"/>
        <v>1289618.3500000001</v>
      </c>
      <c r="H123" s="47">
        <f>SUM(H124:H129)</f>
        <v>37473.550000000003</v>
      </c>
      <c r="I123" s="47">
        <f>SUM(I124:I129)</f>
        <v>37473.550000000003</v>
      </c>
      <c r="J123" s="47">
        <f t="shared" si="5"/>
        <v>0</v>
      </c>
      <c r="K123" s="47">
        <f t="shared" si="2"/>
        <v>1563248.65</v>
      </c>
      <c r="L123" s="47">
        <f>SUM(L124:L129)</f>
        <v>0</v>
      </c>
      <c r="M123" s="132"/>
    </row>
    <row r="124" spans="1:13" ht="12.75" customHeight="1" x14ac:dyDescent="0.3">
      <c r="A124" s="162" t="s">
        <v>304</v>
      </c>
      <c r="B124" s="96">
        <v>270480</v>
      </c>
      <c r="C124" s="96">
        <v>230480</v>
      </c>
      <c r="D124" s="96"/>
      <c r="E124" s="96"/>
      <c r="F124" s="50">
        <f t="shared" si="4"/>
        <v>0</v>
      </c>
      <c r="G124" s="50">
        <f t="shared" si="1"/>
        <v>230480</v>
      </c>
      <c r="H124" s="96"/>
      <c r="I124" s="96"/>
      <c r="J124" s="50">
        <f t="shared" ref="J124:J129" si="6">IF(I293="",0,IF(I293=0,0,I124/I$181))</f>
        <v>0</v>
      </c>
      <c r="K124" s="164">
        <f t="shared" si="2"/>
        <v>230480</v>
      </c>
      <c r="L124" s="96"/>
      <c r="M124" s="132"/>
    </row>
    <row r="125" spans="1:13" ht="12.75" customHeight="1" x14ac:dyDescent="0.3">
      <c r="A125" s="162" t="s">
        <v>305</v>
      </c>
      <c r="B125" s="96">
        <v>134435.01</v>
      </c>
      <c r="C125" s="96">
        <v>134435.01</v>
      </c>
      <c r="D125" s="96"/>
      <c r="E125" s="96"/>
      <c r="F125" s="50">
        <f t="shared" si="4"/>
        <v>0</v>
      </c>
      <c r="G125" s="50">
        <f t="shared" si="1"/>
        <v>134435.01</v>
      </c>
      <c r="H125" s="96"/>
      <c r="I125" s="96"/>
      <c r="J125" s="50">
        <f t="shared" si="6"/>
        <v>0</v>
      </c>
      <c r="K125" s="164">
        <f t="shared" si="2"/>
        <v>134435.01</v>
      </c>
      <c r="L125" s="96"/>
      <c r="M125" s="132"/>
    </row>
    <row r="126" spans="1:13" ht="12.75" customHeight="1" x14ac:dyDescent="0.3">
      <c r="A126" s="162" t="s">
        <v>306</v>
      </c>
      <c r="B126" s="96">
        <v>0</v>
      </c>
      <c r="C126" s="96"/>
      <c r="D126" s="96"/>
      <c r="E126" s="96"/>
      <c r="F126" s="50">
        <f t="shared" si="4"/>
        <v>0</v>
      </c>
      <c r="G126" s="50">
        <f t="shared" si="1"/>
        <v>0</v>
      </c>
      <c r="H126" s="96"/>
      <c r="I126" s="96"/>
      <c r="J126" s="50">
        <f t="shared" si="6"/>
        <v>0</v>
      </c>
      <c r="K126" s="164">
        <f t="shared" si="2"/>
        <v>0</v>
      </c>
      <c r="L126" s="96"/>
      <c r="M126" s="132"/>
    </row>
    <row r="127" spans="1:13" ht="12.75" customHeight="1" x14ac:dyDescent="0.3">
      <c r="A127" s="162" t="s">
        <v>307</v>
      </c>
      <c r="B127" s="96">
        <v>0</v>
      </c>
      <c r="C127" s="96"/>
      <c r="D127" s="96"/>
      <c r="E127" s="96"/>
      <c r="F127" s="50">
        <f t="shared" si="4"/>
        <v>0</v>
      </c>
      <c r="G127" s="50">
        <f t="shared" si="1"/>
        <v>0</v>
      </c>
      <c r="H127" s="96"/>
      <c r="I127" s="96"/>
      <c r="J127" s="50">
        <f t="shared" si="6"/>
        <v>0</v>
      </c>
      <c r="K127" s="164">
        <f t="shared" si="2"/>
        <v>0</v>
      </c>
      <c r="L127" s="96"/>
      <c r="M127" s="132"/>
    </row>
    <row r="128" spans="1:13" ht="12.75" customHeight="1" x14ac:dyDescent="0.3">
      <c r="A128" s="162" t="s">
        <v>308</v>
      </c>
      <c r="B128" s="96">
        <v>0</v>
      </c>
      <c r="C128" s="96"/>
      <c r="D128" s="96"/>
      <c r="E128" s="96"/>
      <c r="F128" s="50">
        <f t="shared" si="4"/>
        <v>0</v>
      </c>
      <c r="G128" s="50">
        <f t="shared" si="1"/>
        <v>0</v>
      </c>
      <c r="H128" s="96"/>
      <c r="I128" s="96"/>
      <c r="J128" s="50">
        <f t="shared" si="6"/>
        <v>0</v>
      </c>
      <c r="K128" s="164">
        <f t="shared" si="2"/>
        <v>0</v>
      </c>
      <c r="L128" s="96"/>
      <c r="M128" s="132"/>
    </row>
    <row r="129" spans="1:13" ht="12.75" customHeight="1" x14ac:dyDescent="0.3">
      <c r="A129" s="162" t="s">
        <v>215</v>
      </c>
      <c r="B129" s="96">
        <v>1108035.17</v>
      </c>
      <c r="C129" s="96">
        <v>1235807.19</v>
      </c>
      <c r="D129" s="96">
        <v>311103.84999999998</v>
      </c>
      <c r="E129" s="96">
        <v>311103.84999999998</v>
      </c>
      <c r="F129" s="50">
        <f t="shared" si="4"/>
        <v>1.2423349922820662E-2</v>
      </c>
      <c r="G129" s="50">
        <f t="shared" si="1"/>
        <v>924703.34</v>
      </c>
      <c r="H129" s="96">
        <v>37473.550000000003</v>
      </c>
      <c r="I129" s="96">
        <v>37473.550000000003</v>
      </c>
      <c r="J129" s="50">
        <f t="shared" si="6"/>
        <v>0</v>
      </c>
      <c r="K129" s="164">
        <f t="shared" si="2"/>
        <v>1198333.6399999999</v>
      </c>
      <c r="L129" s="96"/>
      <c r="M129" s="132"/>
    </row>
    <row r="130" spans="1:13" ht="12.75" customHeight="1" x14ac:dyDescent="0.3">
      <c r="A130" s="161" t="s">
        <v>309</v>
      </c>
      <c r="B130" s="47">
        <f>SUM(B131:B132)</f>
        <v>0</v>
      </c>
      <c r="C130" s="47">
        <f>SUM(C131:C132)</f>
        <v>0</v>
      </c>
      <c r="D130" s="47">
        <f>SUM(D131:D132)</f>
        <v>0</v>
      </c>
      <c r="E130" s="47">
        <f>SUM(E131:E132)</f>
        <v>0</v>
      </c>
      <c r="F130" s="47">
        <f t="shared" si="4"/>
        <v>0</v>
      </c>
      <c r="G130" s="47">
        <f t="shared" si="1"/>
        <v>0</v>
      </c>
      <c r="H130" s="47">
        <f>SUM(H131:H132)</f>
        <v>0</v>
      </c>
      <c r="I130" s="47">
        <f>SUM(I131:I132)</f>
        <v>0</v>
      </c>
      <c r="J130" s="47">
        <f t="shared" ref="J130:J177" si="7">IF(I297="",0,IF(I297=0,0,I130/I$181))</f>
        <v>0</v>
      </c>
      <c r="K130" s="47">
        <f t="shared" si="2"/>
        <v>0</v>
      </c>
      <c r="L130" s="47">
        <f>SUM(L131:L132)</f>
        <v>0</v>
      </c>
      <c r="M130" s="132"/>
    </row>
    <row r="131" spans="1:13" ht="12.75" customHeight="1" x14ac:dyDescent="0.3">
      <c r="A131" s="162" t="s">
        <v>310</v>
      </c>
      <c r="B131" s="96">
        <v>0</v>
      </c>
      <c r="C131" s="96"/>
      <c r="D131" s="96"/>
      <c r="E131" s="96"/>
      <c r="F131" s="50">
        <f t="shared" si="4"/>
        <v>0</v>
      </c>
      <c r="G131" s="50">
        <f t="shared" si="1"/>
        <v>0</v>
      </c>
      <c r="H131" s="96"/>
      <c r="I131" s="96"/>
      <c r="J131" s="50">
        <f t="shared" si="7"/>
        <v>0</v>
      </c>
      <c r="K131" s="164">
        <f t="shared" si="2"/>
        <v>0</v>
      </c>
      <c r="L131" s="96"/>
      <c r="M131" s="132"/>
    </row>
    <row r="132" spans="1:13" ht="12.75" customHeight="1" x14ac:dyDescent="0.3">
      <c r="A132" s="162" t="s">
        <v>311</v>
      </c>
      <c r="B132" s="96">
        <v>0</v>
      </c>
      <c r="C132" s="96"/>
      <c r="D132" s="96"/>
      <c r="E132" s="96"/>
      <c r="F132" s="50">
        <f t="shared" si="4"/>
        <v>0</v>
      </c>
      <c r="G132" s="50">
        <f t="shared" si="1"/>
        <v>0</v>
      </c>
      <c r="H132" s="96"/>
      <c r="I132" s="96"/>
      <c r="J132" s="50">
        <f t="shared" si="7"/>
        <v>0</v>
      </c>
      <c r="K132" s="164">
        <f t="shared" si="2"/>
        <v>0</v>
      </c>
      <c r="L132" s="96"/>
      <c r="M132" s="132"/>
    </row>
    <row r="133" spans="1:13" ht="12.75" customHeight="1" x14ac:dyDescent="0.3">
      <c r="A133" s="161" t="s">
        <v>312</v>
      </c>
      <c r="B133" s="47">
        <f>SUM(B134:B139)</f>
        <v>0</v>
      </c>
      <c r="C133" s="47">
        <f>SUM(C134:C139)</f>
        <v>0</v>
      </c>
      <c r="D133" s="47">
        <f>SUM(D134:D139)</f>
        <v>0</v>
      </c>
      <c r="E133" s="47">
        <f>SUM(E134:E139)</f>
        <v>0</v>
      </c>
      <c r="F133" s="47">
        <f t="shared" si="4"/>
        <v>0</v>
      </c>
      <c r="G133" s="47">
        <f t="shared" si="1"/>
        <v>0</v>
      </c>
      <c r="H133" s="47">
        <f>SUM(H134:H139)</f>
        <v>0</v>
      </c>
      <c r="I133" s="47">
        <f>SUM(I134:I139)</f>
        <v>0</v>
      </c>
      <c r="J133" s="47">
        <f t="shared" si="7"/>
        <v>0</v>
      </c>
      <c r="K133" s="47">
        <f t="shared" si="2"/>
        <v>0</v>
      </c>
      <c r="L133" s="47">
        <f>SUM(L134:L139)</f>
        <v>0</v>
      </c>
      <c r="M133" s="132"/>
    </row>
    <row r="134" spans="1:13" ht="12.75" customHeight="1" x14ac:dyDescent="0.3">
      <c r="A134" s="162" t="s">
        <v>313</v>
      </c>
      <c r="B134" s="96">
        <v>0</v>
      </c>
      <c r="C134" s="96"/>
      <c r="D134" s="96"/>
      <c r="E134" s="96"/>
      <c r="F134" s="50">
        <f t="shared" si="4"/>
        <v>0</v>
      </c>
      <c r="G134" s="50">
        <f t="shared" si="1"/>
        <v>0</v>
      </c>
      <c r="H134" s="96"/>
      <c r="I134" s="96"/>
      <c r="J134" s="50">
        <f t="shared" si="7"/>
        <v>0</v>
      </c>
      <c r="K134" s="164">
        <f t="shared" si="2"/>
        <v>0</v>
      </c>
      <c r="L134" s="96"/>
      <c r="M134" s="132"/>
    </row>
    <row r="135" spans="1:13" ht="12.75" customHeight="1" x14ac:dyDescent="0.3">
      <c r="A135" s="162" t="s">
        <v>314</v>
      </c>
      <c r="B135" s="96">
        <v>0</v>
      </c>
      <c r="C135" s="96"/>
      <c r="D135" s="96"/>
      <c r="E135" s="96"/>
      <c r="F135" s="50">
        <f t="shared" si="4"/>
        <v>0</v>
      </c>
      <c r="G135" s="50">
        <f t="shared" si="1"/>
        <v>0</v>
      </c>
      <c r="H135" s="96"/>
      <c r="I135" s="96"/>
      <c r="J135" s="50">
        <f t="shared" si="7"/>
        <v>0</v>
      </c>
      <c r="K135" s="164">
        <f t="shared" si="2"/>
        <v>0</v>
      </c>
      <c r="L135" s="96"/>
      <c r="M135" s="132"/>
    </row>
    <row r="136" spans="1:13" ht="12.75" customHeight="1" x14ac:dyDescent="0.3">
      <c r="A136" s="162" t="s">
        <v>315</v>
      </c>
      <c r="B136" s="96">
        <v>0</v>
      </c>
      <c r="C136" s="96"/>
      <c r="D136" s="96"/>
      <c r="E136" s="96"/>
      <c r="F136" s="50">
        <f t="shared" si="4"/>
        <v>0</v>
      </c>
      <c r="G136" s="50">
        <f t="shared" si="1"/>
        <v>0</v>
      </c>
      <c r="H136" s="96"/>
      <c r="I136" s="96"/>
      <c r="J136" s="50">
        <f t="shared" si="7"/>
        <v>0</v>
      </c>
      <c r="K136" s="164">
        <f t="shared" si="2"/>
        <v>0</v>
      </c>
      <c r="L136" s="96"/>
      <c r="M136" s="132"/>
    </row>
    <row r="137" spans="1:13" ht="12.75" customHeight="1" x14ac:dyDescent="0.3">
      <c r="A137" s="162" t="s">
        <v>316</v>
      </c>
      <c r="B137" s="96">
        <v>0</v>
      </c>
      <c r="C137" s="96"/>
      <c r="D137" s="96"/>
      <c r="E137" s="96"/>
      <c r="F137" s="50">
        <f t="shared" si="4"/>
        <v>0</v>
      </c>
      <c r="G137" s="50">
        <f t="shared" si="1"/>
        <v>0</v>
      </c>
      <c r="H137" s="96"/>
      <c r="I137" s="96"/>
      <c r="J137" s="50">
        <f t="shared" si="7"/>
        <v>0</v>
      </c>
      <c r="K137" s="164">
        <f t="shared" si="2"/>
        <v>0</v>
      </c>
      <c r="L137" s="96"/>
      <c r="M137" s="132"/>
    </row>
    <row r="138" spans="1:13" ht="12.75" customHeight="1" x14ac:dyDescent="0.3">
      <c r="A138" s="162" t="s">
        <v>317</v>
      </c>
      <c r="B138" s="96">
        <v>0</v>
      </c>
      <c r="C138" s="96"/>
      <c r="D138" s="96"/>
      <c r="E138" s="96"/>
      <c r="F138" s="50">
        <f t="shared" si="4"/>
        <v>0</v>
      </c>
      <c r="G138" s="50">
        <f t="shared" si="1"/>
        <v>0</v>
      </c>
      <c r="H138" s="96"/>
      <c r="I138" s="96"/>
      <c r="J138" s="50">
        <f t="shared" si="7"/>
        <v>0</v>
      </c>
      <c r="K138" s="164">
        <f t="shared" si="2"/>
        <v>0</v>
      </c>
      <c r="L138" s="96"/>
      <c r="M138" s="132"/>
    </row>
    <row r="139" spans="1:13" ht="12.75" customHeight="1" x14ac:dyDescent="0.3">
      <c r="A139" s="162" t="s">
        <v>215</v>
      </c>
      <c r="B139" s="96">
        <v>0</v>
      </c>
      <c r="C139" s="96"/>
      <c r="D139" s="96"/>
      <c r="E139" s="96"/>
      <c r="F139" s="50">
        <f t="shared" si="4"/>
        <v>0</v>
      </c>
      <c r="G139" s="50">
        <f t="shared" si="1"/>
        <v>0</v>
      </c>
      <c r="H139" s="96"/>
      <c r="I139" s="96"/>
      <c r="J139" s="50">
        <f t="shared" si="7"/>
        <v>0</v>
      </c>
      <c r="K139" s="164">
        <f t="shared" si="2"/>
        <v>0</v>
      </c>
      <c r="L139" s="96"/>
      <c r="M139" s="132"/>
    </row>
    <row r="140" spans="1:13" ht="12.75" customHeight="1" x14ac:dyDescent="0.3">
      <c r="A140" s="161" t="s">
        <v>318</v>
      </c>
      <c r="B140" s="47">
        <f>SUM(B141:B146)</f>
        <v>0</v>
      </c>
      <c r="C140" s="47">
        <f>SUM(C141:C146)</f>
        <v>0</v>
      </c>
      <c r="D140" s="47">
        <f>SUM(D141:D146)</f>
        <v>0</v>
      </c>
      <c r="E140" s="47">
        <f>SUM(E141:E146)</f>
        <v>0</v>
      </c>
      <c r="F140" s="47">
        <f t="shared" si="4"/>
        <v>0</v>
      </c>
      <c r="G140" s="47">
        <f t="shared" si="1"/>
        <v>0</v>
      </c>
      <c r="H140" s="47">
        <f>SUM(H141:H146)</f>
        <v>0</v>
      </c>
      <c r="I140" s="47">
        <f>SUM(I141:I146)</f>
        <v>0</v>
      </c>
      <c r="J140" s="47">
        <f t="shared" si="7"/>
        <v>0</v>
      </c>
      <c r="K140" s="47">
        <f t="shared" si="2"/>
        <v>0</v>
      </c>
      <c r="L140" s="47">
        <f>SUM(L141:L146)</f>
        <v>0</v>
      </c>
      <c r="M140" s="132"/>
    </row>
    <row r="141" spans="1:13" ht="12.75" customHeight="1" x14ac:dyDescent="0.3">
      <c r="A141" s="162" t="s">
        <v>319</v>
      </c>
      <c r="B141" s="96">
        <v>0</v>
      </c>
      <c r="C141" s="96"/>
      <c r="D141" s="96"/>
      <c r="E141" s="96"/>
      <c r="F141" s="50">
        <f t="shared" si="4"/>
        <v>0</v>
      </c>
      <c r="G141" s="50">
        <f t="shared" si="1"/>
        <v>0</v>
      </c>
      <c r="H141" s="96"/>
      <c r="I141" s="96"/>
      <c r="J141" s="50">
        <f t="shared" si="7"/>
        <v>0</v>
      </c>
      <c r="K141" s="164">
        <f t="shared" si="2"/>
        <v>0</v>
      </c>
      <c r="L141" s="96"/>
      <c r="M141" s="132"/>
    </row>
    <row r="142" spans="1:13" ht="12.75" customHeight="1" x14ac:dyDescent="0.3">
      <c r="A142" s="162" t="s">
        <v>320</v>
      </c>
      <c r="B142" s="96"/>
      <c r="C142" s="96"/>
      <c r="D142" s="96"/>
      <c r="E142" s="96"/>
      <c r="F142" s="50">
        <f t="shared" si="4"/>
        <v>0</v>
      </c>
      <c r="G142" s="50">
        <f t="shared" si="1"/>
        <v>0</v>
      </c>
      <c r="H142" s="96"/>
      <c r="I142" s="96"/>
      <c r="J142" s="50">
        <f t="shared" si="7"/>
        <v>0</v>
      </c>
      <c r="K142" s="164">
        <f t="shared" si="2"/>
        <v>0</v>
      </c>
      <c r="L142" s="96"/>
      <c r="M142" s="132"/>
    </row>
    <row r="143" spans="1:13" ht="12.75" customHeight="1" x14ac:dyDescent="0.3">
      <c r="A143" s="162" t="s">
        <v>321</v>
      </c>
      <c r="B143" s="96">
        <v>0</v>
      </c>
      <c r="C143" s="96"/>
      <c r="D143" s="96"/>
      <c r="E143" s="96"/>
      <c r="F143" s="50">
        <f t="shared" si="4"/>
        <v>0</v>
      </c>
      <c r="G143" s="50">
        <f t="shared" si="1"/>
        <v>0</v>
      </c>
      <c r="H143" s="96"/>
      <c r="I143" s="96"/>
      <c r="J143" s="50">
        <f t="shared" si="7"/>
        <v>0</v>
      </c>
      <c r="K143" s="164">
        <f t="shared" si="2"/>
        <v>0</v>
      </c>
      <c r="L143" s="96"/>
      <c r="M143" s="132"/>
    </row>
    <row r="144" spans="1:13" ht="12.75" customHeight="1" x14ac:dyDescent="0.3">
      <c r="A144" s="162" t="s">
        <v>322</v>
      </c>
      <c r="B144" s="96">
        <v>0</v>
      </c>
      <c r="C144" s="96"/>
      <c r="D144" s="96"/>
      <c r="E144" s="96"/>
      <c r="F144" s="50">
        <f t="shared" si="4"/>
        <v>0</v>
      </c>
      <c r="G144" s="50">
        <f t="shared" si="1"/>
        <v>0</v>
      </c>
      <c r="H144" s="96"/>
      <c r="I144" s="96"/>
      <c r="J144" s="50">
        <f t="shared" si="7"/>
        <v>0</v>
      </c>
      <c r="K144" s="164">
        <f t="shared" si="2"/>
        <v>0</v>
      </c>
      <c r="L144" s="96"/>
      <c r="M144" s="132"/>
    </row>
    <row r="145" spans="1:13" ht="12.75" customHeight="1" x14ac:dyDescent="0.3">
      <c r="A145" s="162" t="s">
        <v>323</v>
      </c>
      <c r="B145" s="96">
        <v>0</v>
      </c>
      <c r="C145" s="96"/>
      <c r="D145" s="96"/>
      <c r="E145" s="96"/>
      <c r="F145" s="50">
        <f t="shared" si="4"/>
        <v>0</v>
      </c>
      <c r="G145" s="50">
        <f t="shared" si="1"/>
        <v>0</v>
      </c>
      <c r="H145" s="96"/>
      <c r="I145" s="96"/>
      <c r="J145" s="50">
        <f t="shared" si="7"/>
        <v>0</v>
      </c>
      <c r="K145" s="164">
        <f t="shared" si="2"/>
        <v>0</v>
      </c>
      <c r="L145" s="96"/>
      <c r="M145" s="132"/>
    </row>
    <row r="146" spans="1:13" ht="12.75" customHeight="1" x14ac:dyDescent="0.3">
      <c r="A146" s="162" t="s">
        <v>215</v>
      </c>
      <c r="B146" s="96">
        <v>0</v>
      </c>
      <c r="C146" s="96"/>
      <c r="D146" s="96"/>
      <c r="E146" s="96"/>
      <c r="F146" s="50">
        <f t="shared" si="4"/>
        <v>0</v>
      </c>
      <c r="G146" s="50">
        <f t="shared" si="1"/>
        <v>0</v>
      </c>
      <c r="H146" s="96"/>
      <c r="I146" s="96"/>
      <c r="J146" s="50">
        <f t="shared" si="7"/>
        <v>0</v>
      </c>
      <c r="K146" s="164">
        <f t="shared" si="2"/>
        <v>0</v>
      </c>
      <c r="L146" s="96"/>
      <c r="M146" s="132"/>
    </row>
    <row r="147" spans="1:13" ht="12.75" customHeight="1" x14ac:dyDescent="0.3">
      <c r="A147" s="161" t="s">
        <v>324</v>
      </c>
      <c r="B147" s="47">
        <f>SUM(B148:B150)</f>
        <v>0</v>
      </c>
      <c r="C147" s="47">
        <f>SUM(C148:C150)</f>
        <v>0</v>
      </c>
      <c r="D147" s="47">
        <f>SUM(D148:D150)</f>
        <v>0</v>
      </c>
      <c r="E147" s="47">
        <f>SUM(E148:E150)</f>
        <v>0</v>
      </c>
      <c r="F147" s="47">
        <f t="shared" si="4"/>
        <v>0</v>
      </c>
      <c r="G147" s="47">
        <f t="shared" si="1"/>
        <v>0</v>
      </c>
      <c r="H147" s="47">
        <f>SUM(H148:H150)</f>
        <v>0</v>
      </c>
      <c r="I147" s="47">
        <f>SUM(I148:I150)</f>
        <v>0</v>
      </c>
      <c r="J147" s="47">
        <f t="shared" si="7"/>
        <v>0</v>
      </c>
      <c r="K147" s="47">
        <f t="shared" si="2"/>
        <v>0</v>
      </c>
      <c r="L147" s="47">
        <f>SUM(L148:L150)</f>
        <v>0</v>
      </c>
      <c r="M147" s="132"/>
    </row>
    <row r="148" spans="1:13" ht="12.75" customHeight="1" x14ac:dyDescent="0.3">
      <c r="A148" s="162" t="s">
        <v>325</v>
      </c>
      <c r="B148" s="96"/>
      <c r="C148" s="96"/>
      <c r="D148" s="96"/>
      <c r="E148" s="96"/>
      <c r="F148" s="50">
        <f t="shared" si="4"/>
        <v>0</v>
      </c>
      <c r="G148" s="50">
        <f t="shared" si="1"/>
        <v>0</v>
      </c>
      <c r="H148" s="96"/>
      <c r="I148" s="96"/>
      <c r="J148" s="50">
        <f t="shared" si="7"/>
        <v>0</v>
      </c>
      <c r="K148" s="164">
        <f t="shared" si="2"/>
        <v>0</v>
      </c>
      <c r="L148" s="96"/>
      <c r="M148" s="132"/>
    </row>
    <row r="149" spans="1:13" ht="12.75" customHeight="1" x14ac:dyDescent="0.3">
      <c r="A149" s="162" t="s">
        <v>326</v>
      </c>
      <c r="B149" s="96"/>
      <c r="C149" s="96"/>
      <c r="D149" s="96"/>
      <c r="E149" s="96"/>
      <c r="F149" s="50">
        <f t="shared" si="4"/>
        <v>0</v>
      </c>
      <c r="G149" s="50">
        <f t="shared" si="1"/>
        <v>0</v>
      </c>
      <c r="H149" s="96"/>
      <c r="I149" s="96"/>
      <c r="J149" s="50">
        <f t="shared" si="7"/>
        <v>0</v>
      </c>
      <c r="K149" s="164">
        <f t="shared" si="2"/>
        <v>0</v>
      </c>
      <c r="L149" s="96"/>
      <c r="M149" s="132"/>
    </row>
    <row r="150" spans="1:13" ht="12.75" customHeight="1" x14ac:dyDescent="0.3">
      <c r="A150" s="162" t="s">
        <v>215</v>
      </c>
      <c r="B150" s="96"/>
      <c r="C150" s="96"/>
      <c r="D150" s="96"/>
      <c r="E150" s="96"/>
      <c r="F150" s="50">
        <f t="shared" si="4"/>
        <v>0</v>
      </c>
      <c r="G150" s="50">
        <f t="shared" si="1"/>
        <v>0</v>
      </c>
      <c r="H150" s="96"/>
      <c r="I150" s="96"/>
      <c r="J150" s="50">
        <f t="shared" si="7"/>
        <v>0</v>
      </c>
      <c r="K150" s="164">
        <f t="shared" si="2"/>
        <v>0</v>
      </c>
      <c r="L150" s="96"/>
      <c r="M150" s="132"/>
    </row>
    <row r="151" spans="1:13" ht="12.75" customHeight="1" x14ac:dyDescent="0.3">
      <c r="A151" s="161" t="s">
        <v>327</v>
      </c>
      <c r="B151" s="47">
        <f>SUM(B152:B156)</f>
        <v>0</v>
      </c>
      <c r="C151" s="47">
        <f>SUM(C152:C156)</f>
        <v>0</v>
      </c>
      <c r="D151" s="47">
        <f>SUM(D152:D156)</f>
        <v>0</v>
      </c>
      <c r="E151" s="47">
        <f>SUM(E152:E156)</f>
        <v>0</v>
      </c>
      <c r="F151" s="47">
        <f t="shared" si="4"/>
        <v>0</v>
      </c>
      <c r="G151" s="47">
        <f t="shared" si="1"/>
        <v>0</v>
      </c>
      <c r="H151" s="47">
        <f>SUM(H152:H156)</f>
        <v>0</v>
      </c>
      <c r="I151" s="47">
        <f>SUM(I152:I156)</f>
        <v>0</v>
      </c>
      <c r="J151" s="47">
        <f t="shared" si="7"/>
        <v>0</v>
      </c>
      <c r="K151" s="47">
        <f t="shared" si="2"/>
        <v>0</v>
      </c>
      <c r="L151" s="47">
        <f>SUM(L152:L156)</f>
        <v>0</v>
      </c>
      <c r="M151" s="132"/>
    </row>
    <row r="152" spans="1:13" ht="12.75" customHeight="1" x14ac:dyDescent="0.3">
      <c r="A152" s="162" t="s">
        <v>328</v>
      </c>
      <c r="B152" s="96"/>
      <c r="C152" s="96"/>
      <c r="D152" s="96"/>
      <c r="E152" s="96"/>
      <c r="F152" s="50">
        <f t="shared" si="4"/>
        <v>0</v>
      </c>
      <c r="G152" s="50">
        <f t="shared" si="1"/>
        <v>0</v>
      </c>
      <c r="H152" s="96"/>
      <c r="I152" s="96"/>
      <c r="J152" s="50">
        <f t="shared" si="7"/>
        <v>0</v>
      </c>
      <c r="K152" s="164">
        <f t="shared" si="2"/>
        <v>0</v>
      </c>
      <c r="L152" s="96"/>
      <c r="M152" s="132"/>
    </row>
    <row r="153" spans="1:13" ht="12.75" customHeight="1" x14ac:dyDescent="0.3">
      <c r="A153" s="162" t="s">
        <v>329</v>
      </c>
      <c r="B153" s="96"/>
      <c r="C153" s="96"/>
      <c r="D153" s="96"/>
      <c r="E153" s="96"/>
      <c r="F153" s="50">
        <f t="shared" si="4"/>
        <v>0</v>
      </c>
      <c r="G153" s="50">
        <f t="shared" si="1"/>
        <v>0</v>
      </c>
      <c r="H153" s="96"/>
      <c r="I153" s="96"/>
      <c r="J153" s="50">
        <f t="shared" si="7"/>
        <v>0</v>
      </c>
      <c r="K153" s="164">
        <f t="shared" si="2"/>
        <v>0</v>
      </c>
      <c r="L153" s="96"/>
      <c r="M153" s="132"/>
    </row>
    <row r="154" spans="1:13" ht="12.75" customHeight="1" x14ac:dyDescent="0.3">
      <c r="A154" s="162" t="s">
        <v>330</v>
      </c>
      <c r="B154" s="96"/>
      <c r="C154" s="96"/>
      <c r="D154" s="96"/>
      <c r="E154" s="96"/>
      <c r="F154" s="50">
        <f t="shared" si="4"/>
        <v>0</v>
      </c>
      <c r="G154" s="50">
        <f t="shared" si="1"/>
        <v>0</v>
      </c>
      <c r="H154" s="96"/>
      <c r="I154" s="96"/>
      <c r="J154" s="50">
        <f t="shared" si="7"/>
        <v>0</v>
      </c>
      <c r="K154" s="164">
        <f t="shared" si="2"/>
        <v>0</v>
      </c>
      <c r="L154" s="96"/>
      <c r="M154" s="132"/>
    </row>
    <row r="155" spans="1:13" ht="12.75" customHeight="1" x14ac:dyDescent="0.3">
      <c r="A155" s="162" t="s">
        <v>331</v>
      </c>
      <c r="B155" s="96"/>
      <c r="C155" s="96"/>
      <c r="D155" s="96"/>
      <c r="E155" s="96"/>
      <c r="F155" s="50">
        <f t="shared" si="4"/>
        <v>0</v>
      </c>
      <c r="G155" s="50">
        <f t="shared" si="1"/>
        <v>0</v>
      </c>
      <c r="H155" s="96"/>
      <c r="I155" s="96"/>
      <c r="J155" s="50">
        <f t="shared" si="7"/>
        <v>0</v>
      </c>
      <c r="K155" s="164">
        <f t="shared" si="2"/>
        <v>0</v>
      </c>
      <c r="L155" s="96"/>
      <c r="M155" s="132"/>
    </row>
    <row r="156" spans="1:13" ht="12.75" customHeight="1" x14ac:dyDescent="0.3">
      <c r="A156" s="162" t="s">
        <v>215</v>
      </c>
      <c r="B156" s="96"/>
      <c r="C156" s="96"/>
      <c r="D156" s="96"/>
      <c r="E156" s="96"/>
      <c r="F156" s="50">
        <f t="shared" si="4"/>
        <v>0</v>
      </c>
      <c r="G156" s="50">
        <f t="shared" si="1"/>
        <v>0</v>
      </c>
      <c r="H156" s="96"/>
      <c r="I156" s="96"/>
      <c r="J156" s="50">
        <f t="shared" si="7"/>
        <v>0</v>
      </c>
      <c r="K156" s="164">
        <f t="shared" si="2"/>
        <v>0</v>
      </c>
      <c r="L156" s="96"/>
      <c r="M156" s="132"/>
    </row>
    <row r="157" spans="1:13" ht="12.75" customHeight="1" x14ac:dyDescent="0.3">
      <c r="A157" s="161" t="s">
        <v>332</v>
      </c>
      <c r="B157" s="47">
        <f>SUM(B158:B163)</f>
        <v>513165.32</v>
      </c>
      <c r="C157" s="47">
        <f>SUM(C158:C163)</f>
        <v>513165.32</v>
      </c>
      <c r="D157" s="47">
        <f>SUM(D158:D163)</f>
        <v>41511</v>
      </c>
      <c r="E157" s="47">
        <f>SUM(E158:E163)</f>
        <v>41511</v>
      </c>
      <c r="F157" s="47">
        <f t="shared" si="4"/>
        <v>1.6576640843442103E-3</v>
      </c>
      <c r="G157" s="47">
        <f t="shared" si="1"/>
        <v>471654.32</v>
      </c>
      <c r="H157" s="47">
        <f>SUM(H158:H163)</f>
        <v>6273</v>
      </c>
      <c r="I157" s="47">
        <f>SUM(I158:I163)</f>
        <v>6273</v>
      </c>
      <c r="J157" s="47">
        <f t="shared" si="7"/>
        <v>0</v>
      </c>
      <c r="K157" s="47">
        <f t="shared" si="2"/>
        <v>506892.32</v>
      </c>
      <c r="L157" s="47">
        <f>SUM(L158:L163)</f>
        <v>0</v>
      </c>
      <c r="M157" s="132"/>
    </row>
    <row r="158" spans="1:13" ht="12.75" customHeight="1" x14ac:dyDescent="0.3">
      <c r="A158" s="162" t="s">
        <v>333</v>
      </c>
      <c r="B158" s="96"/>
      <c r="C158" s="96"/>
      <c r="D158" s="96"/>
      <c r="E158" s="96"/>
      <c r="F158" s="50">
        <f t="shared" si="4"/>
        <v>0</v>
      </c>
      <c r="G158" s="50">
        <f t="shared" si="1"/>
        <v>0</v>
      </c>
      <c r="H158" s="96"/>
      <c r="I158" s="96"/>
      <c r="J158" s="50">
        <f t="shared" si="7"/>
        <v>0</v>
      </c>
      <c r="K158" s="164">
        <f t="shared" si="2"/>
        <v>0</v>
      </c>
      <c r="L158" s="96"/>
      <c r="M158" s="132"/>
    </row>
    <row r="159" spans="1:13" ht="12.75" customHeight="1" x14ac:dyDescent="0.3">
      <c r="A159" s="162" t="s">
        <v>334</v>
      </c>
      <c r="B159" s="96">
        <v>513165.32</v>
      </c>
      <c r="C159" s="96">
        <v>513165.32</v>
      </c>
      <c r="D159" s="96">
        <v>41511</v>
      </c>
      <c r="E159" s="96">
        <v>41511</v>
      </c>
      <c r="F159" s="50">
        <f t="shared" si="4"/>
        <v>1.6576640843442103E-3</v>
      </c>
      <c r="G159" s="50">
        <f t="shared" si="1"/>
        <v>471654.32</v>
      </c>
      <c r="H159" s="96">
        <v>6273</v>
      </c>
      <c r="I159" s="96">
        <v>6273</v>
      </c>
      <c r="J159" s="50">
        <f t="shared" si="7"/>
        <v>0</v>
      </c>
      <c r="K159" s="164">
        <f t="shared" si="2"/>
        <v>506892.32</v>
      </c>
      <c r="L159" s="96"/>
      <c r="M159" s="132"/>
    </row>
    <row r="160" spans="1:13" ht="12.75" customHeight="1" x14ac:dyDescent="0.3">
      <c r="A160" s="162" t="s">
        <v>335</v>
      </c>
      <c r="B160" s="96"/>
      <c r="C160" s="96"/>
      <c r="D160" s="96"/>
      <c r="E160" s="96"/>
      <c r="F160" s="50">
        <f t="shared" si="4"/>
        <v>0</v>
      </c>
      <c r="G160" s="50">
        <f t="shared" si="1"/>
        <v>0</v>
      </c>
      <c r="H160" s="96"/>
      <c r="I160" s="96"/>
      <c r="J160" s="50">
        <f t="shared" si="7"/>
        <v>0</v>
      </c>
      <c r="K160" s="164">
        <f t="shared" si="2"/>
        <v>0</v>
      </c>
      <c r="L160" s="96"/>
      <c r="M160" s="132"/>
    </row>
    <row r="161" spans="1:13" ht="12.75" customHeight="1" x14ac:dyDescent="0.3">
      <c r="A161" s="162" t="s">
        <v>336</v>
      </c>
      <c r="B161" s="96"/>
      <c r="C161" s="96"/>
      <c r="D161" s="96"/>
      <c r="E161" s="96"/>
      <c r="F161" s="50">
        <f t="shared" si="4"/>
        <v>0</v>
      </c>
      <c r="G161" s="50">
        <f t="shared" si="1"/>
        <v>0</v>
      </c>
      <c r="H161" s="96"/>
      <c r="I161" s="96"/>
      <c r="J161" s="50">
        <f t="shared" si="7"/>
        <v>0</v>
      </c>
      <c r="K161" s="164">
        <f t="shared" si="2"/>
        <v>0</v>
      </c>
      <c r="L161" s="96"/>
      <c r="M161" s="132"/>
    </row>
    <row r="162" spans="1:13" ht="12.75" customHeight="1" x14ac:dyDescent="0.3">
      <c r="A162" s="162" t="s">
        <v>337</v>
      </c>
      <c r="B162" s="96"/>
      <c r="C162" s="96"/>
      <c r="D162" s="96"/>
      <c r="E162" s="96"/>
      <c r="F162" s="50">
        <f t="shared" si="4"/>
        <v>0</v>
      </c>
      <c r="G162" s="50">
        <f t="shared" si="1"/>
        <v>0</v>
      </c>
      <c r="H162" s="96"/>
      <c r="I162" s="96"/>
      <c r="J162" s="50">
        <f t="shared" si="7"/>
        <v>0</v>
      </c>
      <c r="K162" s="164">
        <f t="shared" si="2"/>
        <v>0</v>
      </c>
      <c r="L162" s="96"/>
      <c r="M162" s="132"/>
    </row>
    <row r="163" spans="1:13" ht="12.75" customHeight="1" x14ac:dyDescent="0.3">
      <c r="A163" s="162" t="s">
        <v>215</v>
      </c>
      <c r="B163" s="96"/>
      <c r="C163" s="96"/>
      <c r="D163" s="96"/>
      <c r="E163" s="96"/>
      <c r="F163" s="50">
        <f t="shared" si="4"/>
        <v>0</v>
      </c>
      <c r="G163" s="50">
        <f t="shared" si="1"/>
        <v>0</v>
      </c>
      <c r="H163" s="96"/>
      <c r="I163" s="96"/>
      <c r="J163" s="50">
        <f t="shared" si="7"/>
        <v>0</v>
      </c>
      <c r="K163" s="164">
        <f t="shared" si="2"/>
        <v>0</v>
      </c>
      <c r="L163" s="96"/>
      <c r="M163" s="132"/>
    </row>
    <row r="164" spans="1:13" ht="12.75" customHeight="1" x14ac:dyDescent="0.3">
      <c r="A164" s="161" t="s">
        <v>338</v>
      </c>
      <c r="B164" s="47">
        <f>SUM(B165:B168)</f>
        <v>136713.43</v>
      </c>
      <c r="C164" s="47">
        <f>SUM(C165:C168)</f>
        <v>136713.43</v>
      </c>
      <c r="D164" s="47">
        <f>SUM(D165:D168)</f>
        <v>0</v>
      </c>
      <c r="E164" s="47">
        <f>SUM(E165:E168)</f>
        <v>0</v>
      </c>
      <c r="F164" s="47">
        <f t="shared" si="4"/>
        <v>0</v>
      </c>
      <c r="G164" s="47">
        <f t="shared" si="1"/>
        <v>136713.43</v>
      </c>
      <c r="H164" s="47">
        <f>SUM(H165:H168)</f>
        <v>0</v>
      </c>
      <c r="I164" s="47">
        <f>SUM(I165:I168)</f>
        <v>0</v>
      </c>
      <c r="J164" s="47">
        <f t="shared" si="7"/>
        <v>0</v>
      </c>
      <c r="K164" s="47">
        <f t="shared" si="2"/>
        <v>136713.43</v>
      </c>
      <c r="L164" s="47">
        <f>SUM(L165:L168)</f>
        <v>0</v>
      </c>
      <c r="M164" s="132"/>
    </row>
    <row r="165" spans="1:13" ht="12.75" customHeight="1" x14ac:dyDescent="0.3">
      <c r="A165" s="162" t="s">
        <v>339</v>
      </c>
      <c r="B165" s="96"/>
      <c r="C165" s="96"/>
      <c r="D165" s="96"/>
      <c r="E165" s="96"/>
      <c r="F165" s="50">
        <f t="shared" si="4"/>
        <v>0</v>
      </c>
      <c r="G165" s="50">
        <f t="shared" si="1"/>
        <v>0</v>
      </c>
      <c r="H165" s="96"/>
      <c r="I165" s="96"/>
      <c r="J165" s="50">
        <f t="shared" si="7"/>
        <v>0</v>
      </c>
      <c r="K165" s="164">
        <f t="shared" si="2"/>
        <v>0</v>
      </c>
      <c r="L165" s="96"/>
      <c r="M165" s="132"/>
    </row>
    <row r="166" spans="1:13" ht="12.75" customHeight="1" x14ac:dyDescent="0.3">
      <c r="A166" s="162" t="s">
        <v>340</v>
      </c>
      <c r="B166" s="96"/>
      <c r="C166" s="96"/>
      <c r="D166" s="96"/>
      <c r="E166" s="96"/>
      <c r="F166" s="50">
        <f t="shared" si="4"/>
        <v>0</v>
      </c>
      <c r="G166" s="50">
        <f t="shared" si="1"/>
        <v>0</v>
      </c>
      <c r="H166" s="96"/>
      <c r="I166" s="96"/>
      <c r="J166" s="50">
        <f t="shared" si="7"/>
        <v>0</v>
      </c>
      <c r="K166" s="164">
        <f t="shared" si="2"/>
        <v>0</v>
      </c>
      <c r="L166" s="96"/>
      <c r="M166" s="132"/>
    </row>
    <row r="167" spans="1:13" ht="12.75" customHeight="1" x14ac:dyDescent="0.3">
      <c r="A167" s="162" t="s">
        <v>341</v>
      </c>
      <c r="B167" s="96">
        <v>136713.43</v>
      </c>
      <c r="C167" s="96">
        <v>136713.43</v>
      </c>
      <c r="D167" s="96"/>
      <c r="E167" s="96"/>
      <c r="F167" s="50">
        <f t="shared" si="4"/>
        <v>0</v>
      </c>
      <c r="G167" s="50">
        <f t="shared" si="1"/>
        <v>136713.43</v>
      </c>
      <c r="H167" s="96"/>
      <c r="I167" s="96"/>
      <c r="J167" s="50">
        <f t="shared" si="7"/>
        <v>0</v>
      </c>
      <c r="K167" s="164">
        <f t="shared" si="2"/>
        <v>136713.43</v>
      </c>
      <c r="L167" s="96"/>
      <c r="M167" s="132"/>
    </row>
    <row r="168" spans="1:13" ht="12.75" customHeight="1" x14ac:dyDescent="0.3">
      <c r="A168" s="162" t="s">
        <v>215</v>
      </c>
      <c r="B168" s="96"/>
      <c r="C168" s="96"/>
      <c r="D168" s="96"/>
      <c r="E168" s="96"/>
      <c r="F168" s="50">
        <f t="shared" si="4"/>
        <v>0</v>
      </c>
      <c r="G168" s="50">
        <f t="shared" si="1"/>
        <v>0</v>
      </c>
      <c r="H168" s="96"/>
      <c r="I168" s="96"/>
      <c r="J168" s="50">
        <f t="shared" si="7"/>
        <v>0</v>
      </c>
      <c r="K168" s="164">
        <f t="shared" si="2"/>
        <v>0</v>
      </c>
      <c r="L168" s="96"/>
      <c r="M168" s="132"/>
    </row>
    <row r="169" spans="1:13" ht="12.75" customHeight="1" x14ac:dyDescent="0.3">
      <c r="A169" s="161" t="s">
        <v>342</v>
      </c>
      <c r="B169" s="47">
        <f>SUM(B170:B177)</f>
        <v>355093.44</v>
      </c>
      <c r="C169" s="47">
        <f>SUM(C170:C177)</f>
        <v>355093.44</v>
      </c>
      <c r="D169" s="47">
        <f>SUM(D170:D177)</f>
        <v>51251.22</v>
      </c>
      <c r="E169" s="47">
        <f>SUM(E170:E177)</f>
        <v>51251.22</v>
      </c>
      <c r="F169" s="47">
        <f t="shared" si="4"/>
        <v>2.0466215382145378E-3</v>
      </c>
      <c r="G169" s="47">
        <f t="shared" si="1"/>
        <v>303842.21999999997</v>
      </c>
      <c r="H169" s="47">
        <f>SUM(H170:H177)</f>
        <v>51251.22</v>
      </c>
      <c r="I169" s="47">
        <f>SUM(I170:I177)</f>
        <v>51251.22</v>
      </c>
      <c r="J169" s="47">
        <f t="shared" si="7"/>
        <v>0</v>
      </c>
      <c r="K169" s="47">
        <f t="shared" si="2"/>
        <v>303842.21999999997</v>
      </c>
      <c r="L169" s="47">
        <f>SUM(L170:L177)</f>
        <v>0</v>
      </c>
      <c r="M169" s="132"/>
    </row>
    <row r="170" spans="1:13" ht="12.75" customHeight="1" x14ac:dyDescent="0.3">
      <c r="A170" s="162" t="s">
        <v>343</v>
      </c>
      <c r="B170" s="96"/>
      <c r="C170" s="96"/>
      <c r="D170" s="96"/>
      <c r="E170" s="96"/>
      <c r="F170" s="50">
        <f t="shared" si="4"/>
        <v>0</v>
      </c>
      <c r="G170" s="50">
        <f t="shared" si="1"/>
        <v>0</v>
      </c>
      <c r="H170" s="96"/>
      <c r="I170" s="96"/>
      <c r="J170" s="50">
        <f t="shared" si="7"/>
        <v>0</v>
      </c>
      <c r="K170" s="164">
        <f t="shared" si="2"/>
        <v>0</v>
      </c>
      <c r="L170" s="96"/>
      <c r="M170" s="132"/>
    </row>
    <row r="171" spans="1:13" ht="12.75" customHeight="1" x14ac:dyDescent="0.3">
      <c r="A171" s="162" t="s">
        <v>344</v>
      </c>
      <c r="B171" s="96"/>
      <c r="C171" s="96"/>
      <c r="D171" s="96"/>
      <c r="E171" s="96"/>
      <c r="F171" s="50">
        <f t="shared" si="4"/>
        <v>0</v>
      </c>
      <c r="G171" s="50">
        <f t="shared" si="1"/>
        <v>0</v>
      </c>
      <c r="H171" s="96"/>
      <c r="I171" s="96"/>
      <c r="J171" s="50">
        <f t="shared" si="7"/>
        <v>0</v>
      </c>
      <c r="K171" s="164">
        <f t="shared" si="2"/>
        <v>0</v>
      </c>
      <c r="L171" s="96"/>
      <c r="M171" s="132"/>
    </row>
    <row r="172" spans="1:13" ht="12.75" customHeight="1" x14ac:dyDescent="0.3">
      <c r="A172" s="162" t="s">
        <v>345</v>
      </c>
      <c r="B172" s="96">
        <v>175068.13</v>
      </c>
      <c r="C172" s="96">
        <v>175068.13</v>
      </c>
      <c r="D172" s="96">
        <v>15190.36</v>
      </c>
      <c r="E172" s="96">
        <v>15190.36</v>
      </c>
      <c r="F172" s="50">
        <f t="shared" si="4"/>
        <v>6.0659859315022335E-4</v>
      </c>
      <c r="G172" s="50">
        <f t="shared" si="1"/>
        <v>159877.77000000002</v>
      </c>
      <c r="H172" s="96">
        <v>15190.36</v>
      </c>
      <c r="I172" s="96">
        <v>15190.36</v>
      </c>
      <c r="J172" s="50">
        <f t="shared" si="7"/>
        <v>0</v>
      </c>
      <c r="K172" s="164">
        <f t="shared" si="2"/>
        <v>159877.77000000002</v>
      </c>
      <c r="L172" s="96"/>
      <c r="M172" s="132"/>
    </row>
    <row r="173" spans="1:13" ht="12.75" customHeight="1" x14ac:dyDescent="0.3">
      <c r="A173" s="162" t="s">
        <v>346</v>
      </c>
      <c r="B173" s="96"/>
      <c r="C173" s="96"/>
      <c r="D173" s="96"/>
      <c r="E173" s="96"/>
      <c r="F173" s="50">
        <f t="shared" si="4"/>
        <v>0</v>
      </c>
      <c r="G173" s="50">
        <f t="shared" si="1"/>
        <v>0</v>
      </c>
      <c r="H173" s="96"/>
      <c r="I173" s="96"/>
      <c r="J173" s="50">
        <f t="shared" si="7"/>
        <v>0</v>
      </c>
      <c r="K173" s="164">
        <f t="shared" si="2"/>
        <v>0</v>
      </c>
      <c r="L173" s="96"/>
      <c r="M173" s="132"/>
    </row>
    <row r="174" spans="1:13" ht="12.75" customHeight="1" x14ac:dyDescent="0.3">
      <c r="A174" s="162" t="s">
        <v>347</v>
      </c>
      <c r="B174" s="96"/>
      <c r="C174" s="96"/>
      <c r="D174" s="96"/>
      <c r="E174" s="96"/>
      <c r="F174" s="50">
        <f t="shared" si="4"/>
        <v>0</v>
      </c>
      <c r="G174" s="50">
        <f t="shared" si="1"/>
        <v>0</v>
      </c>
      <c r="H174" s="96"/>
      <c r="I174" s="96"/>
      <c r="J174" s="50">
        <f t="shared" si="7"/>
        <v>0</v>
      </c>
      <c r="K174" s="164">
        <f t="shared" si="2"/>
        <v>0</v>
      </c>
      <c r="L174" s="96"/>
      <c r="M174" s="132"/>
    </row>
    <row r="175" spans="1:13" ht="12.75" customHeight="1" x14ac:dyDescent="0.3">
      <c r="A175" s="162" t="s">
        <v>348</v>
      </c>
      <c r="B175" s="96"/>
      <c r="C175" s="96"/>
      <c r="D175" s="96"/>
      <c r="E175" s="96"/>
      <c r="F175" s="50">
        <f t="shared" si="4"/>
        <v>0</v>
      </c>
      <c r="G175" s="50">
        <f t="shared" si="1"/>
        <v>0</v>
      </c>
      <c r="H175" s="96"/>
      <c r="I175" s="96"/>
      <c r="J175" s="50">
        <f t="shared" si="7"/>
        <v>0</v>
      </c>
      <c r="K175" s="164">
        <f t="shared" si="2"/>
        <v>0</v>
      </c>
      <c r="L175" s="96"/>
      <c r="M175" s="132"/>
    </row>
    <row r="176" spans="1:13" ht="12.75" customHeight="1" x14ac:dyDescent="0.3">
      <c r="A176" s="162" t="s">
        <v>349</v>
      </c>
      <c r="B176" s="96"/>
      <c r="C176" s="96"/>
      <c r="D176" s="96"/>
      <c r="E176" s="96"/>
      <c r="F176" s="50">
        <f t="shared" si="4"/>
        <v>0</v>
      </c>
      <c r="G176" s="50">
        <f t="shared" si="1"/>
        <v>0</v>
      </c>
      <c r="H176" s="96"/>
      <c r="I176" s="96"/>
      <c r="J176" s="50">
        <f t="shared" si="7"/>
        <v>0</v>
      </c>
      <c r="K176" s="164">
        <f t="shared" si="2"/>
        <v>0</v>
      </c>
      <c r="L176" s="96"/>
      <c r="M176" s="132"/>
    </row>
    <row r="177" spans="1:13" ht="12.75" customHeight="1" x14ac:dyDescent="0.3">
      <c r="A177" s="162" t="s">
        <v>215</v>
      </c>
      <c r="B177" s="96">
        <v>180025.31</v>
      </c>
      <c r="C177" s="96">
        <v>180025.31</v>
      </c>
      <c r="D177" s="96">
        <v>36060.86</v>
      </c>
      <c r="E177" s="96">
        <v>36060.86</v>
      </c>
      <c r="F177" s="50">
        <f t="shared" si="4"/>
        <v>1.4400229450643146E-3</v>
      </c>
      <c r="G177" s="50">
        <f t="shared" si="1"/>
        <v>143964.45000000001</v>
      </c>
      <c r="H177" s="96">
        <v>36060.86</v>
      </c>
      <c r="I177" s="96">
        <v>36060.86</v>
      </c>
      <c r="J177" s="50">
        <f t="shared" si="7"/>
        <v>0</v>
      </c>
      <c r="K177" s="164">
        <f t="shared" si="2"/>
        <v>143964.45000000001</v>
      </c>
      <c r="L177" s="96"/>
      <c r="M177" s="132"/>
    </row>
    <row r="178" spans="1:13" ht="12.75" customHeight="1" x14ac:dyDescent="0.3">
      <c r="A178" s="161" t="s">
        <v>148</v>
      </c>
      <c r="B178" s="165">
        <v>468826.25</v>
      </c>
      <c r="C178" s="165">
        <v>468826.25</v>
      </c>
      <c r="D178" s="166"/>
      <c r="E178" s="166"/>
      <c r="F178" s="166"/>
      <c r="G178" s="167">
        <f t="shared" si="1"/>
        <v>468826.25</v>
      </c>
      <c r="H178" s="166"/>
      <c r="I178" s="166"/>
      <c r="J178" s="166"/>
      <c r="K178" s="167">
        <f t="shared" si="2"/>
        <v>468826.25</v>
      </c>
      <c r="L178" s="166"/>
      <c r="M178" s="168"/>
    </row>
    <row r="179" spans="1:13" ht="12.75" hidden="1" customHeight="1" x14ac:dyDescent="0.3">
      <c r="A179" s="169"/>
      <c r="B179" s="170"/>
      <c r="C179" s="170"/>
      <c r="D179" s="166"/>
      <c r="E179" s="166"/>
      <c r="F179" s="166"/>
      <c r="G179" s="167">
        <f t="shared" si="1"/>
        <v>0</v>
      </c>
      <c r="H179" s="166"/>
      <c r="I179" s="166"/>
      <c r="J179" s="166"/>
      <c r="K179" s="167">
        <f t="shared" si="2"/>
        <v>0</v>
      </c>
      <c r="L179" s="166"/>
      <c r="M179" s="132"/>
    </row>
    <row r="180" spans="1:13" ht="12.75" customHeight="1" x14ac:dyDescent="0.3">
      <c r="A180" s="171" t="s">
        <v>350</v>
      </c>
      <c r="B180" s="172"/>
      <c r="C180" s="172"/>
      <c r="D180" s="172"/>
      <c r="E180" s="172"/>
      <c r="F180" s="44">
        <f>IF(E$181="",0,IF(E$181=0,0,E180/E$181))</f>
        <v>0</v>
      </c>
      <c r="G180" s="44">
        <f t="shared" si="1"/>
        <v>0</v>
      </c>
      <c r="H180" s="173"/>
      <c r="I180" s="173"/>
      <c r="J180" s="44">
        <f>IF(I347="",0,IF(I347=0,0,I180/I$181))</f>
        <v>0</v>
      </c>
      <c r="K180" s="174">
        <f t="shared" si="2"/>
        <v>0</v>
      </c>
      <c r="L180" s="172"/>
      <c r="M180" s="132"/>
    </row>
    <row r="181" spans="1:13" ht="12.75" customHeight="1" x14ac:dyDescent="0.3">
      <c r="A181" s="175" t="s">
        <v>351</v>
      </c>
      <c r="B181" s="176">
        <f t="shared" ref="B181:L181" si="8">+B180+B13</f>
        <v>50259789.899999991</v>
      </c>
      <c r="C181" s="176">
        <f t="shared" si="8"/>
        <v>50630208.829999998</v>
      </c>
      <c r="D181" s="176">
        <f t="shared" si="8"/>
        <v>25041865.079999998</v>
      </c>
      <c r="E181" s="176">
        <f t="shared" si="8"/>
        <v>25041864.870000001</v>
      </c>
      <c r="F181" s="176">
        <f t="shared" si="8"/>
        <v>1</v>
      </c>
      <c r="G181" s="176">
        <f t="shared" si="8"/>
        <v>25588343.959999997</v>
      </c>
      <c r="H181" s="176">
        <f t="shared" si="8"/>
        <v>3927057.2399999998</v>
      </c>
      <c r="I181" s="176">
        <f t="shared" si="8"/>
        <v>3927057.2399999998</v>
      </c>
      <c r="J181" s="176">
        <f t="shared" si="8"/>
        <v>1</v>
      </c>
      <c r="K181" s="176">
        <f t="shared" si="8"/>
        <v>46703151.589999996</v>
      </c>
      <c r="L181" s="176">
        <f t="shared" si="8"/>
        <v>0</v>
      </c>
      <c r="M181" s="177"/>
    </row>
    <row r="182" spans="1:13" ht="11.25" customHeight="1" x14ac:dyDescent="0.3">
      <c r="A182" s="905" t="s">
        <v>160</v>
      </c>
      <c r="B182" s="905"/>
      <c r="C182" s="905"/>
      <c r="D182" s="905"/>
      <c r="E182" s="905"/>
      <c r="F182" s="905"/>
      <c r="G182" s="905"/>
      <c r="H182" s="905"/>
      <c r="I182" s="905"/>
      <c r="J182" s="905"/>
      <c r="K182" s="905"/>
    </row>
    <row r="183" spans="1:13" ht="11.25" customHeight="1" x14ac:dyDescent="0.3">
      <c r="A183" s="906" t="s">
        <v>352</v>
      </c>
      <c r="B183" s="906"/>
      <c r="C183" s="906"/>
    </row>
  </sheetData>
  <sheetProtection password="F3F6" sheet="1"/>
  <mergeCells count="17">
    <mergeCell ref="O18:O20"/>
    <mergeCell ref="A182:K182"/>
    <mergeCell ref="A183:C183"/>
    <mergeCell ref="A10:A12"/>
    <mergeCell ref="D10:F10"/>
    <mergeCell ref="G10:G11"/>
    <mergeCell ref="H10:J10"/>
    <mergeCell ref="K10:K11"/>
    <mergeCell ref="L10:L12"/>
    <mergeCell ref="D11:D12"/>
    <mergeCell ref="H11:H12"/>
    <mergeCell ref="A3:L3"/>
    <mergeCell ref="A4:L4"/>
    <mergeCell ref="A5:L5"/>
    <mergeCell ref="A6:L6"/>
    <mergeCell ref="A7:L7"/>
    <mergeCell ref="A8:L8"/>
  </mergeCells>
  <printOptions horizontalCentered="1"/>
  <pageMargins left="0" right="0" top="0.59027777777777779" bottom="0.2" header="0.51180555555555551" footer="0.51180555555555551"/>
  <pageSetup paperSize="9" scale="80" firstPageNumber="0" orientation="landscape" horizontalDpi="300" verticalDpi="300"/>
  <headerFooter alignWithMargins="0"/>
  <rowBreaks count="3" manualBreakCount="3">
    <brk id="52" max="16383" man="1"/>
    <brk id="106" max="16383" man="1"/>
    <brk id="1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showGridLines="0" topLeftCell="B25" zoomScale="78" zoomScaleNormal="78" workbookViewId="0">
      <selection activeCell="K37" sqref="K37"/>
    </sheetView>
  </sheetViews>
  <sheetFormatPr defaultColWidth="3.81640625" defaultRowHeight="11.25" customHeight="1" x14ac:dyDescent="0.3"/>
  <cols>
    <col min="1" max="1" width="47.54296875" style="149" customWidth="1"/>
    <col min="2" max="7" width="17.7265625" style="149" customWidth="1"/>
    <col min="8" max="8" width="17.7265625" style="28" customWidth="1"/>
    <col min="9" max="12" width="17.7265625" style="149" customWidth="1"/>
    <col min="13" max="13" width="17.54296875" style="149" customWidth="1"/>
    <col min="14" max="14" width="18.81640625" style="149" customWidth="1"/>
    <col min="15" max="15" width="17.7265625" style="149" customWidth="1"/>
    <col min="16" max="18" width="3.81640625" style="149" customWidth="1"/>
    <col min="19" max="19" width="3" style="149" customWidth="1"/>
    <col min="20" max="16384" width="3.81640625" style="149"/>
  </cols>
  <sheetData>
    <row r="1" spans="1:21" ht="11.25" customHeight="1" x14ac:dyDescent="0.3">
      <c r="A1" s="32" t="s">
        <v>353</v>
      </c>
      <c r="Q1" s="178"/>
      <c r="R1" s="179" t="s">
        <v>354</v>
      </c>
      <c r="S1" s="178" t="s">
        <v>355</v>
      </c>
      <c r="T1" s="178" t="s">
        <v>356</v>
      </c>
      <c r="U1" s="178" t="s">
        <v>357</v>
      </c>
    </row>
    <row r="2" spans="1:21" ht="11.25" customHeight="1" x14ac:dyDescent="0.3">
      <c r="A2" s="32"/>
      <c r="Q2" s="178"/>
      <c r="R2" s="179" t="s">
        <v>358</v>
      </c>
      <c r="S2" s="178" t="s">
        <v>359</v>
      </c>
      <c r="T2" s="178" t="s">
        <v>360</v>
      </c>
      <c r="U2" s="178" t="s">
        <v>355</v>
      </c>
    </row>
    <row r="3" spans="1:21" ht="11.25" customHeight="1" x14ac:dyDescent="0.3">
      <c r="A3" s="870" t="str">
        <f>+'Informações Iniciais'!A1</f>
        <v>ESTADO DO MARANHÃO - MUNICIPIO DE DAVINOPOLIS</v>
      </c>
      <c r="B3" s="870"/>
      <c r="C3" s="870"/>
      <c r="D3" s="870"/>
      <c r="E3" s="870"/>
      <c r="F3" s="870"/>
      <c r="G3" s="870"/>
      <c r="H3" s="870"/>
      <c r="I3" s="870"/>
      <c r="J3" s="870"/>
      <c r="K3" s="870"/>
      <c r="L3" s="870"/>
      <c r="M3" s="870"/>
      <c r="N3" s="870"/>
      <c r="O3" s="870"/>
      <c r="Q3" s="178"/>
      <c r="R3" s="179" t="s">
        <v>361</v>
      </c>
      <c r="S3" s="178" t="s">
        <v>362</v>
      </c>
      <c r="T3" s="178" t="s">
        <v>363</v>
      </c>
      <c r="U3" s="178" t="s">
        <v>359</v>
      </c>
    </row>
    <row r="4" spans="1:21" ht="11.25" customHeight="1" x14ac:dyDescent="0.3">
      <c r="A4" s="871" t="s">
        <v>1</v>
      </c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  <c r="N4" s="871"/>
      <c r="O4" s="871"/>
      <c r="Q4" s="178"/>
      <c r="R4" s="179" t="s">
        <v>364</v>
      </c>
      <c r="S4" s="178" t="s">
        <v>365</v>
      </c>
      <c r="T4" s="178" t="s">
        <v>366</v>
      </c>
      <c r="U4" s="178" t="s">
        <v>362</v>
      </c>
    </row>
    <row r="5" spans="1:21" ht="11.25" customHeight="1" x14ac:dyDescent="0.3">
      <c r="A5" s="872" t="s">
        <v>367</v>
      </c>
      <c r="B5" s="872"/>
      <c r="C5" s="872"/>
      <c r="D5" s="872"/>
      <c r="E5" s="872"/>
      <c r="F5" s="872"/>
      <c r="G5" s="872"/>
      <c r="H5" s="872"/>
      <c r="I5" s="872"/>
      <c r="J5" s="872"/>
      <c r="K5" s="872"/>
      <c r="L5" s="872"/>
      <c r="M5" s="872"/>
      <c r="N5" s="872"/>
      <c r="O5" s="872"/>
      <c r="Q5" s="178"/>
      <c r="R5" s="179" t="s">
        <v>368</v>
      </c>
      <c r="S5" s="178" t="s">
        <v>369</v>
      </c>
      <c r="T5" s="178" t="s">
        <v>370</v>
      </c>
      <c r="U5" s="178" t="s">
        <v>365</v>
      </c>
    </row>
    <row r="6" spans="1:21" ht="11.25" customHeight="1" x14ac:dyDescent="0.3">
      <c r="A6" s="873" t="s">
        <v>29</v>
      </c>
      <c r="B6" s="873"/>
      <c r="C6" s="873"/>
      <c r="D6" s="873"/>
      <c r="E6" s="873"/>
      <c r="F6" s="873"/>
      <c r="G6" s="873"/>
      <c r="H6" s="873"/>
      <c r="I6" s="873"/>
      <c r="J6" s="873"/>
      <c r="K6" s="873"/>
      <c r="L6" s="873"/>
      <c r="M6" s="873"/>
      <c r="N6" s="873"/>
      <c r="O6" s="873"/>
      <c r="Q6" s="178"/>
      <c r="R6" s="179" t="s">
        <v>371</v>
      </c>
      <c r="S6" s="178" t="s">
        <v>357</v>
      </c>
      <c r="T6" s="178" t="s">
        <v>372</v>
      </c>
      <c r="U6" s="178" t="s">
        <v>369</v>
      </c>
    </row>
    <row r="7" spans="1:21" ht="11.25" customHeight="1" x14ac:dyDescent="0.3">
      <c r="A7" s="870" t="str">
        <f>+'Informações Iniciais'!A5</f>
        <v>1º Bimestre de 2018</v>
      </c>
      <c r="B7" s="870"/>
      <c r="C7" s="870"/>
      <c r="D7" s="870"/>
      <c r="E7" s="870"/>
      <c r="F7" s="870"/>
      <c r="G7" s="870"/>
      <c r="H7" s="870"/>
      <c r="I7" s="870"/>
      <c r="J7" s="870"/>
      <c r="K7" s="870"/>
      <c r="L7" s="870"/>
      <c r="M7" s="870"/>
      <c r="N7" s="870"/>
      <c r="O7" s="870"/>
    </row>
    <row r="8" spans="1:21" ht="11.25" customHeight="1" x14ac:dyDescent="0.3">
      <c r="A8" s="180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</row>
    <row r="9" spans="1:21" ht="11.25" customHeight="1" x14ac:dyDescent="0.3">
      <c r="A9" s="149" t="s">
        <v>373</v>
      </c>
      <c r="H9" s="181"/>
      <c r="O9" s="151" t="s">
        <v>31</v>
      </c>
    </row>
    <row r="10" spans="1:21" ht="15" customHeight="1" x14ac:dyDescent="0.3">
      <c r="A10" s="918" t="s">
        <v>374</v>
      </c>
      <c r="B10" s="919" t="s">
        <v>375</v>
      </c>
      <c r="C10" s="919"/>
      <c r="D10" s="919"/>
      <c r="E10" s="919"/>
      <c r="F10" s="919"/>
      <c r="G10" s="919"/>
      <c r="H10" s="919"/>
      <c r="I10" s="919"/>
      <c r="J10" s="919"/>
      <c r="K10" s="919"/>
      <c r="L10" s="919"/>
      <c r="M10" s="919"/>
      <c r="N10" s="920" t="s">
        <v>376</v>
      </c>
      <c r="O10" s="921" t="s">
        <v>34</v>
      </c>
    </row>
    <row r="11" spans="1:21" ht="15" customHeight="1" x14ac:dyDescent="0.3">
      <c r="A11" s="918"/>
      <c r="B11" s="919"/>
      <c r="C11" s="919"/>
      <c r="D11" s="919"/>
      <c r="E11" s="919"/>
      <c r="F11" s="919"/>
      <c r="G11" s="919"/>
      <c r="H11" s="919"/>
      <c r="I11" s="919"/>
      <c r="J11" s="919"/>
      <c r="K11" s="919"/>
      <c r="L11" s="919"/>
      <c r="M11" s="919"/>
      <c r="N11" s="920"/>
      <c r="O11" s="921"/>
    </row>
    <row r="12" spans="1:21" ht="15" customHeight="1" x14ac:dyDescent="0.3">
      <c r="A12" s="918"/>
      <c r="B12" s="182" t="str">
        <f>IF(C12=$S1,$T1,IF(C12=$S2,$T2,IF(C12=$S3,$T3,IF(C12=$S4,$T4,IF(C12=$S5,$T5,IF(C12=$S6,$T6,"&lt;MR-1&gt;"))))))</f>
        <v>&lt;MR-1&gt;</v>
      </c>
      <c r="C12" s="182" t="str">
        <f>IF(D12=$T1,$U1,IF(D12=$T2,$U2,IF(D12=$T3,$U3,IF(D12=$T4,$U4,IF(D12=$T5,$U5,IF(D12=$T6,$U6,"&lt;MR-2&gt;"))))))</f>
        <v>&lt;MR-2&gt;</v>
      </c>
      <c r="D12" s="182" t="str">
        <f>IF(E12=$S1,$T1,IF(E12=$S2,$T2,IF(E12=$S3,$T3,IF(E12=$S4,$T4,IF(E12=$S5,$T5,IF(E12=$S6,$T6,"&lt;MR-1&gt;"))))))</f>
        <v>&lt;MR-1&gt;</v>
      </c>
      <c r="E12" s="182" t="str">
        <f>IF(F12=$T1,$U1,IF(F12=$T2,$U2,IF(F12=$T3,$U3,IF(F12=$T4,$U4,IF(F12=$T5,$U5,IF(F12=$T6,$U6,"&lt;MR-2&gt;"))))))</f>
        <v>&lt;MR-2&gt;</v>
      </c>
      <c r="F12" s="182" t="str">
        <f>IF(G12=$S1,$T1,IF(G12=$S2,$T2,IF(G12=$S3,$T3,IF(G12=$S4,$T4,IF(G12=$S5,$T5,IF(G12=$S6,$T6,"&lt;MR-1&gt;"))))))</f>
        <v>&lt;MR-1&gt;</v>
      </c>
      <c r="G12" s="182" t="str">
        <f>IF(H12=$T1,$U1,IF(H12=$T2,$U2,IF(H12=$T3,$U3,IF(H12=$T4,$U4,IF(H12=$T5,$U5,IF(H12=$T6,$U6,"&lt;MR-2&gt;"))))))</f>
        <v>&lt;MR-2&gt;</v>
      </c>
      <c r="H12" s="182" t="str">
        <f>IF(I12=$S1,$T1,IF(I12=$S2,$T2,IF(I12=$S3,$T3,IF(I12=$S4,$T4,IF(I12=$S5,$T5,IF(I12=$S6,$T6,"&lt;MR-1&gt;"))))))</f>
        <v>&lt;MR-1&gt;</v>
      </c>
      <c r="I12" s="182" t="str">
        <f>IF(J12=$T1,$U1,IF(J12=$T2,$U2,IF(J12=$T3,$U3,IF(J12=$T4,$U4,IF(J12=$T5,$U5,IF(J12=$T6,$U6,"&lt;MR-2&gt;"))))))</f>
        <v>&lt;MR-2&gt;</v>
      </c>
      <c r="J12" s="182" t="str">
        <f>IF(K12=$S1,$T1,IF(K12=$S2,$T2,IF(K12=$S3,$T3,IF(K12=$S4,$T4,IF(K12=$S5,$T5,IF(K12=$S6,$T6,"&lt;MR-1&gt;"))))))</f>
        <v>&lt;MR-1&gt;</v>
      </c>
      <c r="K12" s="182" t="str">
        <f>IF(L12=$T1,$U1,IF(L12=$T2,$U2,IF(L12=$T3,$U3,IF(L12=$T4,$U4,IF(L12=$T5,$U5,IF(L12=$T6,$U6,"&lt;MR-2&gt;"))))))</f>
        <v>&lt;MR-2&gt;</v>
      </c>
      <c r="L12" s="182" t="str">
        <f>IF(M12=$S1,$T1,IF(M12=$S2,$T2,IF(M12=$S3,$T3,IF(M12=$S4,$T4,IF(M12=$S5,$T5,IF(M12=$S6,$T6,"&lt;MR-1&gt;"))))))</f>
        <v>&lt;MR-1&gt;</v>
      </c>
      <c r="M12" s="182" t="str">
        <f>IF(A7=R1,S1,IF(A7=R2,S2,IF(A7=R3,S3,IF(A7=R4,S4,IF(A7=R5,S5,IF(A7=R6,S6,"MR"))))))</f>
        <v>MR</v>
      </c>
      <c r="N12" s="920"/>
      <c r="O12" s="157" t="str">
        <f>RIGHT(R1,4)</f>
        <v>2017</v>
      </c>
    </row>
    <row r="13" spans="1:21" s="148" customFormat="1" ht="12.75" customHeight="1" x14ac:dyDescent="0.3">
      <c r="A13" s="183" t="s">
        <v>377</v>
      </c>
      <c r="B13" s="184">
        <f t="shared" ref="B13:M13" si="0">+B14+B20+B21+B24+B25+B26+B27+B36</f>
        <v>1943097.8300000003</v>
      </c>
      <c r="C13" s="184">
        <f t="shared" si="0"/>
        <v>2012471.06</v>
      </c>
      <c r="D13" s="184">
        <f t="shared" si="0"/>
        <v>2209382.9700000002</v>
      </c>
      <c r="E13" s="184">
        <f t="shared" si="0"/>
        <v>2144474.0499999998</v>
      </c>
      <c r="F13" s="184">
        <f t="shared" si="0"/>
        <v>1917359.14</v>
      </c>
      <c r="G13" s="184">
        <f t="shared" si="0"/>
        <v>2036730.14</v>
      </c>
      <c r="H13" s="184">
        <f t="shared" si="0"/>
        <v>2305063.83</v>
      </c>
      <c r="I13" s="184">
        <f t="shared" si="0"/>
        <v>2673007.7900000005</v>
      </c>
      <c r="J13" s="184">
        <f t="shared" si="0"/>
        <v>1753418.53</v>
      </c>
      <c r="K13" s="184">
        <f t="shared" si="0"/>
        <v>3404876.8600000003</v>
      </c>
      <c r="L13" s="184">
        <f t="shared" si="0"/>
        <v>2223107.2600000002</v>
      </c>
      <c r="M13" s="184">
        <f t="shared" si="0"/>
        <v>4109381.8600000003</v>
      </c>
      <c r="N13" s="184">
        <f t="shared" ref="N13:N41" si="1">SUM(B13:M13)</f>
        <v>28732371.320000004</v>
      </c>
      <c r="O13" s="184">
        <f>+O14+O20+O21+O24+O25+O26+O27+O36</f>
        <v>0</v>
      </c>
    </row>
    <row r="14" spans="1:21" ht="12.75" customHeight="1" x14ac:dyDescent="0.3">
      <c r="A14" s="51" t="s">
        <v>378</v>
      </c>
      <c r="B14" s="98">
        <f t="shared" ref="B14:M14" si="2">SUM(B15:B19)</f>
        <v>94165.41</v>
      </c>
      <c r="C14" s="98">
        <f t="shared" si="2"/>
        <v>88891.159999999989</v>
      </c>
      <c r="D14" s="98">
        <f t="shared" si="2"/>
        <v>53295.229999999996</v>
      </c>
      <c r="E14" s="98">
        <f t="shared" si="2"/>
        <v>88569.47</v>
      </c>
      <c r="F14" s="98">
        <f t="shared" si="2"/>
        <v>76793.899999999994</v>
      </c>
      <c r="G14" s="98">
        <f t="shared" si="2"/>
        <v>40742.71</v>
      </c>
      <c r="H14" s="98">
        <f t="shared" si="2"/>
        <v>55378.75</v>
      </c>
      <c r="I14" s="98">
        <f t="shared" si="2"/>
        <v>25873.120000000003</v>
      </c>
      <c r="J14" s="98">
        <f t="shared" si="2"/>
        <v>56541.279999999999</v>
      </c>
      <c r="K14" s="98">
        <f t="shared" si="2"/>
        <v>31383.48</v>
      </c>
      <c r="L14" s="98">
        <f t="shared" si="2"/>
        <v>103925.81999999999</v>
      </c>
      <c r="M14" s="98">
        <f t="shared" si="2"/>
        <v>75127</v>
      </c>
      <c r="N14" s="98">
        <f t="shared" si="1"/>
        <v>790687.33</v>
      </c>
      <c r="O14" s="98">
        <f>SUM(O15:O19)</f>
        <v>0</v>
      </c>
    </row>
    <row r="15" spans="1:21" ht="12.75" customHeight="1" x14ac:dyDescent="0.3">
      <c r="A15" s="48" t="s">
        <v>379</v>
      </c>
      <c r="B15" s="185"/>
      <c r="C15" s="185"/>
      <c r="D15" s="185"/>
      <c r="E15" s="185"/>
      <c r="F15" s="185"/>
      <c r="G15" s="185"/>
      <c r="H15" s="185">
        <v>0</v>
      </c>
      <c r="I15" s="185">
        <v>0</v>
      </c>
      <c r="J15" s="185">
        <v>262.22000000000003</v>
      </c>
      <c r="K15" s="185">
        <v>0</v>
      </c>
      <c r="L15" s="185">
        <v>0</v>
      </c>
      <c r="M15" s="185"/>
      <c r="N15" s="164">
        <f t="shared" si="1"/>
        <v>262.22000000000003</v>
      </c>
      <c r="O15" s="185">
        <v>0</v>
      </c>
    </row>
    <row r="16" spans="1:21" ht="12.75" customHeight="1" x14ac:dyDescent="0.3">
      <c r="A16" s="48" t="s">
        <v>380</v>
      </c>
      <c r="B16" s="185">
        <v>67092.61</v>
      </c>
      <c r="C16" s="185">
        <v>77338.509999999995</v>
      </c>
      <c r="D16" s="185">
        <v>40778.53</v>
      </c>
      <c r="E16" s="185">
        <v>67946.73</v>
      </c>
      <c r="F16" s="185">
        <v>58776.79</v>
      </c>
      <c r="G16" s="185">
        <v>17095.55</v>
      </c>
      <c r="H16" s="185">
        <v>32432.45</v>
      </c>
      <c r="I16" s="185">
        <v>5511.71</v>
      </c>
      <c r="J16" s="185">
        <v>26108.39</v>
      </c>
      <c r="K16" s="185">
        <v>6780.71</v>
      </c>
      <c r="L16" s="185">
        <v>76601.59</v>
      </c>
      <c r="M16" s="185">
        <v>53180.29</v>
      </c>
      <c r="N16" s="164">
        <f t="shared" si="1"/>
        <v>529643.8600000001</v>
      </c>
      <c r="O16" s="185"/>
    </row>
    <row r="17" spans="1:15" ht="12.75" customHeight="1" x14ac:dyDescent="0.3">
      <c r="A17" s="48" t="s">
        <v>381</v>
      </c>
      <c r="B17" s="185">
        <v>12529.41</v>
      </c>
      <c r="C17" s="185">
        <v>0</v>
      </c>
      <c r="D17" s="185">
        <v>0</v>
      </c>
      <c r="E17" s="185">
        <v>0</v>
      </c>
      <c r="F17" s="185">
        <v>0</v>
      </c>
      <c r="G17" s="185">
        <v>0</v>
      </c>
      <c r="H17" s="185">
        <v>0</v>
      </c>
      <c r="I17" s="185">
        <v>1187.76</v>
      </c>
      <c r="J17" s="185">
        <v>0</v>
      </c>
      <c r="K17" s="185">
        <v>0</v>
      </c>
      <c r="L17" s="185"/>
      <c r="M17" s="185"/>
      <c r="N17" s="164">
        <f t="shared" si="1"/>
        <v>13717.17</v>
      </c>
      <c r="O17" s="185"/>
    </row>
    <row r="18" spans="1:15" ht="12.75" customHeight="1" x14ac:dyDescent="0.3">
      <c r="A18" s="48" t="s">
        <v>382</v>
      </c>
      <c r="B18" s="185">
        <v>0</v>
      </c>
      <c r="C18" s="185">
        <v>0</v>
      </c>
      <c r="D18" s="185">
        <v>0</v>
      </c>
      <c r="E18" s="185">
        <v>0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/>
      <c r="M18" s="185"/>
      <c r="N18" s="164">
        <f t="shared" si="1"/>
        <v>0</v>
      </c>
      <c r="O18" s="185"/>
    </row>
    <row r="19" spans="1:15" ht="12.75" customHeight="1" x14ac:dyDescent="0.3">
      <c r="A19" s="48" t="s">
        <v>383</v>
      </c>
      <c r="B19" s="185">
        <v>14543.39</v>
      </c>
      <c r="C19" s="185">
        <v>11552.65</v>
      </c>
      <c r="D19" s="185">
        <v>12516.7</v>
      </c>
      <c r="E19" s="185">
        <v>20622.740000000002</v>
      </c>
      <c r="F19" s="185">
        <v>18017.11</v>
      </c>
      <c r="G19" s="185">
        <v>23647.16</v>
      </c>
      <c r="H19" s="185">
        <v>22946.3</v>
      </c>
      <c r="I19" s="185">
        <v>19173.650000000001</v>
      </c>
      <c r="J19" s="185">
        <v>30170.67</v>
      </c>
      <c r="K19" s="185">
        <v>24602.77</v>
      </c>
      <c r="L19" s="185">
        <v>27324.23</v>
      </c>
      <c r="M19" s="185">
        <v>21946.71</v>
      </c>
      <c r="N19" s="164">
        <f t="shared" si="1"/>
        <v>247064.08</v>
      </c>
      <c r="O19" s="185"/>
    </row>
    <row r="20" spans="1:15" ht="12.75" customHeight="1" x14ac:dyDescent="0.3">
      <c r="A20" s="48" t="s">
        <v>384</v>
      </c>
      <c r="B20" s="185"/>
      <c r="C20" s="185">
        <v>0</v>
      </c>
      <c r="D20" s="185">
        <v>0</v>
      </c>
      <c r="E20" s="185">
        <v>0</v>
      </c>
      <c r="F20" s="185">
        <v>0</v>
      </c>
      <c r="G20" s="185">
        <v>0</v>
      </c>
      <c r="H20" s="185">
        <v>0</v>
      </c>
      <c r="I20" s="185">
        <v>0</v>
      </c>
      <c r="J20" s="185">
        <v>0</v>
      </c>
      <c r="K20" s="185">
        <v>0</v>
      </c>
      <c r="L20" s="185"/>
      <c r="M20" s="185"/>
      <c r="N20" s="164">
        <f t="shared" si="1"/>
        <v>0</v>
      </c>
      <c r="O20" s="185"/>
    </row>
    <row r="21" spans="1:15" ht="12.75" customHeight="1" x14ac:dyDescent="0.3">
      <c r="A21" s="48" t="s">
        <v>385</v>
      </c>
      <c r="B21" s="186">
        <f t="shared" ref="B21:M21" si="3">B22+B23</f>
        <v>9107.1200000000008</v>
      </c>
      <c r="C21" s="186">
        <f t="shared" si="3"/>
        <v>5015.1099999999997</v>
      </c>
      <c r="D21" s="186">
        <f t="shared" si="3"/>
        <v>5496.58</v>
      </c>
      <c r="E21" s="186">
        <f t="shared" si="3"/>
        <v>4766.12</v>
      </c>
      <c r="F21" s="186">
        <f t="shared" si="3"/>
        <v>6237.53</v>
      </c>
      <c r="G21" s="186">
        <f t="shared" si="3"/>
        <v>4036.18</v>
      </c>
      <c r="H21" s="186">
        <f t="shared" si="3"/>
        <v>2635.2</v>
      </c>
      <c r="I21" s="186">
        <f t="shared" si="3"/>
        <v>2415.23</v>
      </c>
      <c r="J21" s="186">
        <f t="shared" si="3"/>
        <v>3396.92</v>
      </c>
      <c r="K21" s="186">
        <f t="shared" si="3"/>
        <v>1304.5899999999999</v>
      </c>
      <c r="L21" s="186">
        <f t="shared" si="3"/>
        <v>2513.3000000000002</v>
      </c>
      <c r="M21" s="186">
        <f t="shared" si="3"/>
        <v>3252.43</v>
      </c>
      <c r="N21" s="164">
        <f t="shared" si="1"/>
        <v>50176.30999999999</v>
      </c>
      <c r="O21" s="186">
        <f>O22+O23</f>
        <v>0</v>
      </c>
    </row>
    <row r="22" spans="1:15" ht="12.75" customHeight="1" x14ac:dyDescent="0.3">
      <c r="A22" s="48" t="s">
        <v>386</v>
      </c>
      <c r="B22" s="185">
        <v>0</v>
      </c>
      <c r="C22" s="185">
        <v>0</v>
      </c>
      <c r="D22" s="185">
        <v>0</v>
      </c>
      <c r="E22" s="185">
        <v>0</v>
      </c>
      <c r="F22" s="185">
        <v>0</v>
      </c>
      <c r="G22" s="185">
        <v>0</v>
      </c>
      <c r="H22" s="185">
        <v>0</v>
      </c>
      <c r="I22" s="185">
        <v>0</v>
      </c>
      <c r="J22" s="185">
        <v>0</v>
      </c>
      <c r="K22" s="185">
        <v>0</v>
      </c>
      <c r="L22" s="185">
        <v>0</v>
      </c>
      <c r="M22" s="185">
        <v>0</v>
      </c>
      <c r="N22" s="164">
        <f t="shared" si="1"/>
        <v>0</v>
      </c>
      <c r="O22" s="185"/>
    </row>
    <row r="23" spans="1:15" ht="12.75" customHeight="1" x14ac:dyDescent="0.3">
      <c r="A23" s="48" t="s">
        <v>387</v>
      </c>
      <c r="B23" s="185">
        <v>9107.1200000000008</v>
      </c>
      <c r="C23" s="185">
        <v>5015.1099999999997</v>
      </c>
      <c r="D23" s="185">
        <v>5496.58</v>
      </c>
      <c r="E23" s="185">
        <v>4766.12</v>
      </c>
      <c r="F23" s="185">
        <v>6237.53</v>
      </c>
      <c r="G23" s="185">
        <v>4036.18</v>
      </c>
      <c r="H23" s="185">
        <v>2635.2</v>
      </c>
      <c r="I23" s="185">
        <v>2415.23</v>
      </c>
      <c r="J23" s="185">
        <v>3396.92</v>
      </c>
      <c r="K23" s="185">
        <v>1304.5899999999999</v>
      </c>
      <c r="L23" s="185">
        <v>2513.3000000000002</v>
      </c>
      <c r="M23" s="185">
        <v>3252.43</v>
      </c>
      <c r="N23" s="164">
        <f t="shared" si="1"/>
        <v>50176.30999999999</v>
      </c>
      <c r="O23" s="185"/>
    </row>
    <row r="24" spans="1:15" ht="12.75" customHeight="1" x14ac:dyDescent="0.3">
      <c r="A24" s="48" t="s">
        <v>388</v>
      </c>
      <c r="B24" s="185">
        <v>0</v>
      </c>
      <c r="C24" s="185">
        <v>0</v>
      </c>
      <c r="D24" s="185">
        <v>0</v>
      </c>
      <c r="E24" s="185">
        <v>0</v>
      </c>
      <c r="F24" s="185">
        <v>0</v>
      </c>
      <c r="G24" s="185">
        <v>0</v>
      </c>
      <c r="H24" s="185">
        <v>0</v>
      </c>
      <c r="I24" s="185">
        <v>0</v>
      </c>
      <c r="J24" s="185">
        <v>0</v>
      </c>
      <c r="K24" s="185">
        <v>0</v>
      </c>
      <c r="L24" s="185"/>
      <c r="M24" s="185"/>
      <c r="N24" s="164">
        <f t="shared" si="1"/>
        <v>0</v>
      </c>
      <c r="O24" s="185"/>
    </row>
    <row r="25" spans="1:15" ht="12.75" customHeight="1" x14ac:dyDescent="0.3">
      <c r="A25" s="48" t="s">
        <v>389</v>
      </c>
      <c r="B25" s="185">
        <v>0</v>
      </c>
      <c r="C25" s="185">
        <v>0</v>
      </c>
      <c r="D25" s="185">
        <v>0</v>
      </c>
      <c r="E25" s="185">
        <v>0</v>
      </c>
      <c r="F25" s="185">
        <v>0</v>
      </c>
      <c r="G25" s="185">
        <v>0</v>
      </c>
      <c r="H25" s="185">
        <v>0</v>
      </c>
      <c r="I25" s="185">
        <v>0</v>
      </c>
      <c r="J25" s="185">
        <v>0</v>
      </c>
      <c r="K25" s="185">
        <v>0</v>
      </c>
      <c r="L25" s="185"/>
      <c r="M25" s="185"/>
      <c r="N25" s="164">
        <f t="shared" si="1"/>
        <v>0</v>
      </c>
      <c r="O25" s="185"/>
    </row>
    <row r="26" spans="1:15" ht="12.75" customHeight="1" x14ac:dyDescent="0.3">
      <c r="A26" s="48" t="s">
        <v>390</v>
      </c>
      <c r="B26" s="185">
        <v>0</v>
      </c>
      <c r="C26" s="185">
        <v>0</v>
      </c>
      <c r="D26" s="185">
        <v>0</v>
      </c>
      <c r="E26" s="185">
        <v>0</v>
      </c>
      <c r="F26" s="185">
        <v>0</v>
      </c>
      <c r="G26" s="185">
        <v>0</v>
      </c>
      <c r="H26" s="185">
        <v>0</v>
      </c>
      <c r="I26" s="185">
        <v>0</v>
      </c>
      <c r="J26" s="185">
        <v>0</v>
      </c>
      <c r="K26" s="185">
        <v>0</v>
      </c>
      <c r="L26" s="185"/>
      <c r="M26" s="185"/>
      <c r="N26" s="164">
        <f t="shared" si="1"/>
        <v>0</v>
      </c>
      <c r="O26" s="185"/>
    </row>
    <row r="27" spans="1:15" ht="12.75" customHeight="1" x14ac:dyDescent="0.3">
      <c r="A27" s="48" t="s">
        <v>391</v>
      </c>
      <c r="B27" s="98">
        <f t="shared" ref="B27:M27" si="4">SUM(B28:B35)</f>
        <v>1839825.3000000003</v>
      </c>
      <c r="C27" s="98">
        <f t="shared" si="4"/>
        <v>1911564.79</v>
      </c>
      <c r="D27" s="98">
        <f t="shared" si="4"/>
        <v>2150591.16</v>
      </c>
      <c r="E27" s="98">
        <f t="shared" si="4"/>
        <v>2041638.46</v>
      </c>
      <c r="F27" s="98">
        <f t="shared" si="4"/>
        <v>1830827.71</v>
      </c>
      <c r="G27" s="98">
        <f t="shared" si="4"/>
        <v>1991951.25</v>
      </c>
      <c r="H27" s="98">
        <f t="shared" si="4"/>
        <v>2247049.88</v>
      </c>
      <c r="I27" s="98">
        <f t="shared" si="4"/>
        <v>2608957.6100000003</v>
      </c>
      <c r="J27" s="98">
        <f t="shared" si="4"/>
        <v>1690045.02</v>
      </c>
      <c r="K27" s="98">
        <f t="shared" si="4"/>
        <v>3369827.6100000003</v>
      </c>
      <c r="L27" s="98">
        <f t="shared" si="4"/>
        <v>2116668.14</v>
      </c>
      <c r="M27" s="98">
        <f t="shared" si="4"/>
        <v>4031002.43</v>
      </c>
      <c r="N27" s="98">
        <f t="shared" si="1"/>
        <v>27829949.359999999</v>
      </c>
      <c r="O27" s="98">
        <f>SUM(O28:O35)</f>
        <v>0</v>
      </c>
    </row>
    <row r="28" spans="1:15" ht="12.75" customHeight="1" x14ac:dyDescent="0.3">
      <c r="A28" s="48" t="s">
        <v>392</v>
      </c>
      <c r="B28" s="185">
        <v>608651.06999999995</v>
      </c>
      <c r="C28" s="185">
        <v>733321.05</v>
      </c>
      <c r="D28" s="185">
        <v>831826.17</v>
      </c>
      <c r="E28" s="185">
        <v>767048.62</v>
      </c>
      <c r="F28" s="185">
        <v>989937.09</v>
      </c>
      <c r="G28" s="185">
        <v>671565.34</v>
      </c>
      <c r="H28" s="185">
        <v>563888.68000000005</v>
      </c>
      <c r="I28" s="185">
        <v>639046.81999999995</v>
      </c>
      <c r="J28" s="185">
        <v>657304.42000000004</v>
      </c>
      <c r="K28" s="185">
        <v>1264690.6399999999</v>
      </c>
      <c r="L28" s="185">
        <v>800099.17</v>
      </c>
      <c r="M28" s="185">
        <v>1045980.86</v>
      </c>
      <c r="N28" s="164">
        <f t="shared" si="1"/>
        <v>9573359.9299999997</v>
      </c>
      <c r="O28" s="185"/>
    </row>
    <row r="29" spans="1:15" ht="12.75" customHeight="1" x14ac:dyDescent="0.3">
      <c r="A29" s="48" t="s">
        <v>393</v>
      </c>
      <c r="B29" s="185">
        <v>165504.17000000001</v>
      </c>
      <c r="C29" s="185">
        <v>127721.91</v>
      </c>
      <c r="D29" s="185">
        <v>178134.49</v>
      </c>
      <c r="E29" s="185">
        <v>165219.82</v>
      </c>
      <c r="F29" s="185">
        <v>176419.23</v>
      </c>
      <c r="G29" s="185">
        <v>153559.49</v>
      </c>
      <c r="H29" s="185">
        <v>183533.78</v>
      </c>
      <c r="I29" s="185">
        <v>189699.27</v>
      </c>
      <c r="J29" s="185">
        <v>330722.71999999997</v>
      </c>
      <c r="K29" s="185">
        <v>335066.09999999998</v>
      </c>
      <c r="L29" s="185">
        <v>616758.81000000006</v>
      </c>
      <c r="M29" s="185">
        <v>125106.21</v>
      </c>
      <c r="N29" s="164">
        <f t="shared" si="1"/>
        <v>2747446</v>
      </c>
      <c r="O29" s="185"/>
    </row>
    <row r="30" spans="1:15" ht="12.75" customHeight="1" x14ac:dyDescent="0.3">
      <c r="A30" s="48" t="s">
        <v>394</v>
      </c>
      <c r="B30" s="185">
        <v>26621.759999999998</v>
      </c>
      <c r="C30" s="185">
        <v>27670.83</v>
      </c>
      <c r="D30" s="185">
        <v>26774.75</v>
      </c>
      <c r="E30" s="185">
        <v>13755.33</v>
      </c>
      <c r="F30" s="185">
        <v>7987.31</v>
      </c>
      <c r="G30" s="185">
        <v>6107.58</v>
      </c>
      <c r="H30" s="185">
        <v>5758.54</v>
      </c>
      <c r="I30" s="185">
        <v>4471.28</v>
      </c>
      <c r="J30" s="185">
        <v>1662.87</v>
      </c>
      <c r="K30" s="185">
        <v>3872.34</v>
      </c>
      <c r="L30" s="185">
        <v>9876.4</v>
      </c>
      <c r="M30" s="185">
        <v>34566.07</v>
      </c>
      <c r="N30" s="164">
        <f t="shared" si="1"/>
        <v>169125.06</v>
      </c>
      <c r="O30" s="185"/>
    </row>
    <row r="31" spans="1:15" ht="12.75" customHeight="1" x14ac:dyDescent="0.3">
      <c r="A31" s="48" t="s">
        <v>395</v>
      </c>
      <c r="B31" s="185">
        <v>893.87</v>
      </c>
      <c r="C31" s="185">
        <v>140.72999999999999</v>
      </c>
      <c r="D31" s="185">
        <v>141.22</v>
      </c>
      <c r="E31" s="185">
        <v>46.38</v>
      </c>
      <c r="F31" s="185">
        <v>6.44</v>
      </c>
      <c r="G31" s="185">
        <v>29.79</v>
      </c>
      <c r="H31" s="185">
        <v>548.78</v>
      </c>
      <c r="I31" s="185">
        <v>755.18</v>
      </c>
      <c r="J31" s="185">
        <v>5.54</v>
      </c>
      <c r="K31" s="185">
        <v>6.61</v>
      </c>
      <c r="L31" s="185">
        <v>42.69</v>
      </c>
      <c r="M31" s="185">
        <v>113.78</v>
      </c>
      <c r="N31" s="164">
        <f t="shared" si="1"/>
        <v>2731.01</v>
      </c>
      <c r="O31" s="185"/>
    </row>
    <row r="32" spans="1:15" ht="12.75" customHeight="1" x14ac:dyDescent="0.3">
      <c r="A32" s="48" t="s">
        <v>396</v>
      </c>
      <c r="B32" s="185">
        <v>1672.3</v>
      </c>
      <c r="C32" s="185">
        <v>1672.3</v>
      </c>
      <c r="D32" s="185">
        <v>1672.3</v>
      </c>
      <c r="E32" s="185">
        <v>1672.3</v>
      </c>
      <c r="F32" s="185">
        <v>1672.3</v>
      </c>
      <c r="G32" s="185">
        <v>1672.3</v>
      </c>
      <c r="H32" s="185">
        <v>1672.3</v>
      </c>
      <c r="I32" s="185">
        <v>1672.3</v>
      </c>
      <c r="J32" s="185">
        <v>1672.3</v>
      </c>
      <c r="K32" s="185">
        <v>1672.3</v>
      </c>
      <c r="L32" s="185">
        <v>3165.33</v>
      </c>
      <c r="M32" s="185">
        <v>3165.33</v>
      </c>
      <c r="N32" s="164">
        <f t="shared" si="1"/>
        <v>23053.659999999996</v>
      </c>
      <c r="O32" s="185"/>
    </row>
    <row r="33" spans="1:15" ht="12.75" customHeight="1" x14ac:dyDescent="0.3">
      <c r="A33" s="48" t="s">
        <v>397</v>
      </c>
      <c r="B33" s="185"/>
      <c r="C33" s="185"/>
      <c r="D33" s="185"/>
      <c r="E33" s="185">
        <v>0</v>
      </c>
      <c r="F33" s="185"/>
      <c r="G33" s="185"/>
      <c r="H33" s="185"/>
      <c r="I33" s="185"/>
      <c r="J33" s="185"/>
      <c r="K33" s="185"/>
      <c r="L33" s="185"/>
      <c r="M33" s="185"/>
      <c r="N33" s="164">
        <f t="shared" si="1"/>
        <v>0</v>
      </c>
      <c r="O33" s="185"/>
    </row>
    <row r="34" spans="1:15" ht="12.75" customHeight="1" x14ac:dyDescent="0.3">
      <c r="A34" s="48" t="s">
        <v>398</v>
      </c>
      <c r="B34" s="185">
        <v>420189.28</v>
      </c>
      <c r="C34" s="185">
        <v>456821.86</v>
      </c>
      <c r="D34" s="185">
        <v>541133.26</v>
      </c>
      <c r="E34" s="185">
        <v>499559.52</v>
      </c>
      <c r="F34" s="185">
        <v>413134.97</v>
      </c>
      <c r="G34" s="185">
        <v>422419.96</v>
      </c>
      <c r="H34" s="185">
        <v>523789.23</v>
      </c>
      <c r="I34" s="185">
        <v>446719.44</v>
      </c>
      <c r="J34" s="185">
        <v>431957.79</v>
      </c>
      <c r="K34" s="185">
        <v>518584.65</v>
      </c>
      <c r="L34" s="185">
        <v>497101.37</v>
      </c>
      <c r="M34" s="185">
        <v>619505.14</v>
      </c>
      <c r="N34" s="164">
        <f t="shared" si="1"/>
        <v>5790916.4699999997</v>
      </c>
      <c r="O34" s="185"/>
    </row>
    <row r="35" spans="1:15" ht="12.75" customHeight="1" x14ac:dyDescent="0.3">
      <c r="A35" s="48" t="s">
        <v>399</v>
      </c>
      <c r="B35" s="185">
        <v>616292.85</v>
      </c>
      <c r="C35" s="185">
        <v>564216.11</v>
      </c>
      <c r="D35" s="185">
        <v>570908.97</v>
      </c>
      <c r="E35" s="185">
        <v>594336.49</v>
      </c>
      <c r="F35" s="185">
        <v>241670.37</v>
      </c>
      <c r="G35" s="185">
        <v>736596.79</v>
      </c>
      <c r="H35" s="185">
        <v>967858.57</v>
      </c>
      <c r="I35" s="185">
        <v>1326593.32</v>
      </c>
      <c r="J35" s="185">
        <v>266719.38</v>
      </c>
      <c r="K35" s="185">
        <v>1245934.97</v>
      </c>
      <c r="L35" s="185">
        <v>189624.37</v>
      </c>
      <c r="M35" s="185">
        <v>2202565.04</v>
      </c>
      <c r="N35" s="164">
        <f t="shared" si="1"/>
        <v>9523317.2300000004</v>
      </c>
      <c r="O35" s="185"/>
    </row>
    <row r="36" spans="1:15" ht="12.75" customHeight="1" x14ac:dyDescent="0.3">
      <c r="A36" s="51" t="s">
        <v>400</v>
      </c>
      <c r="B36" s="185"/>
      <c r="C36" s="185">
        <v>7000</v>
      </c>
      <c r="D36" s="185"/>
      <c r="E36" s="185">
        <v>9500</v>
      </c>
      <c r="F36" s="185">
        <v>3500</v>
      </c>
      <c r="G36" s="185"/>
      <c r="H36" s="185"/>
      <c r="I36" s="185">
        <v>35761.83</v>
      </c>
      <c r="J36" s="185">
        <v>3435.31</v>
      </c>
      <c r="K36" s="185">
        <v>2361.1799999999998</v>
      </c>
      <c r="L36" s="185"/>
      <c r="M36" s="185"/>
      <c r="N36" s="164">
        <f t="shared" si="1"/>
        <v>61558.32</v>
      </c>
      <c r="O36" s="185"/>
    </row>
    <row r="37" spans="1:15" ht="12.75" customHeight="1" x14ac:dyDescent="0.3">
      <c r="A37" s="187" t="s">
        <v>401</v>
      </c>
      <c r="B37" s="174">
        <f t="shared" ref="B37:M37" si="5">SUM(B38:B40)</f>
        <v>155344.22</v>
      </c>
      <c r="C37" s="174">
        <f t="shared" si="5"/>
        <v>172571.13</v>
      </c>
      <c r="D37" s="174">
        <f t="shared" si="5"/>
        <v>202354.78</v>
      </c>
      <c r="E37" s="174">
        <f t="shared" si="5"/>
        <v>186729.09</v>
      </c>
      <c r="F37" s="174">
        <f t="shared" si="5"/>
        <v>511724.93</v>
      </c>
      <c r="G37" s="174">
        <f t="shared" si="5"/>
        <v>167689.20000000001</v>
      </c>
      <c r="H37" s="174">
        <f t="shared" si="5"/>
        <v>149928.64000000001</v>
      </c>
      <c r="I37" s="174">
        <f t="shared" si="5"/>
        <v>166234.64000000001</v>
      </c>
      <c r="J37" s="174">
        <f t="shared" si="5"/>
        <v>197940.93</v>
      </c>
      <c r="K37" s="174">
        <f t="shared" si="5"/>
        <v>243176.09</v>
      </c>
      <c r="L37" s="174">
        <f t="shared" si="5"/>
        <v>284013.15999999997</v>
      </c>
      <c r="M37" s="174">
        <f t="shared" si="5"/>
        <v>234872.98</v>
      </c>
      <c r="N37" s="174">
        <f t="shared" si="1"/>
        <v>2672579.79</v>
      </c>
      <c r="O37" s="174">
        <f>SUM(O38:O40)</f>
        <v>0</v>
      </c>
    </row>
    <row r="38" spans="1:15" ht="12.75" customHeight="1" x14ac:dyDescent="0.3">
      <c r="A38" s="48" t="s">
        <v>402</v>
      </c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64">
        <f t="shared" si="1"/>
        <v>0</v>
      </c>
      <c r="O38" s="185"/>
    </row>
    <row r="39" spans="1:15" ht="12.75" customHeight="1" x14ac:dyDescent="0.3">
      <c r="A39" s="48" t="s">
        <v>403</v>
      </c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64">
        <f t="shared" si="1"/>
        <v>0</v>
      </c>
      <c r="O39" s="185"/>
    </row>
    <row r="40" spans="1:15" ht="12.75" customHeight="1" x14ac:dyDescent="0.3">
      <c r="A40" s="48" t="s">
        <v>404</v>
      </c>
      <c r="B40" s="185">
        <v>155344.22</v>
      </c>
      <c r="C40" s="185">
        <v>172571.13</v>
      </c>
      <c r="D40" s="185">
        <v>202354.78</v>
      </c>
      <c r="E40" s="185">
        <v>186729.09</v>
      </c>
      <c r="F40" s="185">
        <v>511724.93</v>
      </c>
      <c r="G40" s="185">
        <v>167689.20000000001</v>
      </c>
      <c r="H40" s="185">
        <v>149928.64000000001</v>
      </c>
      <c r="I40" s="185">
        <v>166234.64000000001</v>
      </c>
      <c r="J40" s="185">
        <v>197940.93</v>
      </c>
      <c r="K40" s="185">
        <v>243176.09</v>
      </c>
      <c r="L40" s="185">
        <v>284013.15999999997</v>
      </c>
      <c r="M40" s="185">
        <v>234872.98</v>
      </c>
      <c r="N40" s="164">
        <f t="shared" si="1"/>
        <v>2672579.79</v>
      </c>
      <c r="O40" s="185"/>
    </row>
    <row r="41" spans="1:15" ht="12.75" customHeight="1" x14ac:dyDescent="0.3">
      <c r="A41" s="188" t="s">
        <v>405</v>
      </c>
      <c r="B41" s="189">
        <f t="shared" ref="B41:M41" si="6">+B13-B37</f>
        <v>1787753.6100000003</v>
      </c>
      <c r="C41" s="189">
        <f t="shared" si="6"/>
        <v>1839899.9300000002</v>
      </c>
      <c r="D41" s="189">
        <f t="shared" si="6"/>
        <v>2007028.1900000002</v>
      </c>
      <c r="E41" s="189">
        <f t="shared" si="6"/>
        <v>1957744.9599999997</v>
      </c>
      <c r="F41" s="189">
        <f t="shared" si="6"/>
        <v>1405634.21</v>
      </c>
      <c r="G41" s="189">
        <f t="shared" si="6"/>
        <v>1869040.94</v>
      </c>
      <c r="H41" s="189">
        <f t="shared" si="6"/>
        <v>2155135.19</v>
      </c>
      <c r="I41" s="189">
        <f t="shared" si="6"/>
        <v>2506773.1500000004</v>
      </c>
      <c r="J41" s="189">
        <f t="shared" si="6"/>
        <v>1555477.6</v>
      </c>
      <c r="K41" s="189">
        <f t="shared" si="6"/>
        <v>3161700.7700000005</v>
      </c>
      <c r="L41" s="189">
        <f t="shared" si="6"/>
        <v>1939094.1000000003</v>
      </c>
      <c r="M41" s="189">
        <f t="shared" si="6"/>
        <v>3874508.8800000004</v>
      </c>
      <c r="N41" s="189">
        <f t="shared" si="1"/>
        <v>26059791.530000001</v>
      </c>
      <c r="O41" s="189">
        <f>+O13-O37</f>
        <v>0</v>
      </c>
    </row>
    <row r="42" spans="1:15" ht="12.75" customHeight="1" x14ac:dyDescent="0.3">
      <c r="A42" s="905" t="s">
        <v>160</v>
      </c>
      <c r="B42" s="905"/>
      <c r="C42" s="905"/>
      <c r="D42" s="905"/>
      <c r="E42" s="905"/>
      <c r="F42" s="905"/>
      <c r="G42" s="905"/>
      <c r="H42" s="905"/>
      <c r="I42" s="905"/>
      <c r="J42" s="905"/>
      <c r="K42" s="905"/>
      <c r="L42" s="905"/>
      <c r="M42" s="905"/>
      <c r="N42" s="905"/>
      <c r="O42" s="905"/>
    </row>
    <row r="44" spans="1:15" ht="12.75" customHeight="1" x14ac:dyDescent="0.3"/>
  </sheetData>
  <sheetProtection password="F3F6" sheet="1"/>
  <mergeCells count="10">
    <mergeCell ref="A42:O42"/>
    <mergeCell ref="A3:O3"/>
    <mergeCell ref="A4:O4"/>
    <mergeCell ref="A5:O5"/>
    <mergeCell ref="A6:O6"/>
    <mergeCell ref="A7:O7"/>
    <mergeCell ref="A10:A12"/>
    <mergeCell ref="B10:M11"/>
    <mergeCell ref="N10:N12"/>
    <mergeCell ref="O10:O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157"/>
  <sheetViews>
    <sheetView showGridLines="0" zoomScale="140" zoomScaleNormal="140" workbookViewId="0">
      <selection activeCell="B24" sqref="B24:E24"/>
    </sheetView>
  </sheetViews>
  <sheetFormatPr defaultColWidth="3.81640625" defaultRowHeight="11.25" customHeight="1" x14ac:dyDescent="0.3"/>
  <cols>
    <col min="1" max="1" width="69.453125" style="145" customWidth="1"/>
    <col min="2" max="5" width="8" style="145" customWidth="1"/>
    <col min="6" max="6" width="19.81640625" style="145" customWidth="1"/>
    <col min="7" max="7" width="20" style="145" customWidth="1"/>
    <col min="8" max="8" width="20.7265625" style="145" customWidth="1"/>
    <col min="9" max="9" width="21.81640625" style="145" customWidth="1"/>
    <col min="10" max="10" width="18.26953125" style="145" customWidth="1"/>
    <col min="11" max="11" width="18.54296875" style="145" customWidth="1"/>
    <col min="12" max="20" width="3.81640625" style="145" customWidth="1"/>
    <col min="21" max="21" width="23.7265625" style="145" customWidth="1"/>
    <col min="22" max="29" width="3.81640625" style="145" customWidth="1"/>
    <col min="30" max="30" width="12" style="145" customWidth="1"/>
    <col min="31" max="156" width="3.81640625" style="145" customWidth="1"/>
    <col min="157" max="157" width="15.81640625" style="145" customWidth="1"/>
    <col min="158" max="158" width="8.7265625" style="145" customWidth="1"/>
    <col min="159" max="16384" width="3.81640625" style="145"/>
  </cols>
  <sheetData>
    <row r="1" spans="1:159" ht="11.25" customHeight="1" x14ac:dyDescent="0.3">
      <c r="A1" s="32" t="s">
        <v>406</v>
      </c>
    </row>
    <row r="2" spans="1:159" ht="11.25" customHeight="1" x14ac:dyDescent="0.3">
      <c r="A2" s="32"/>
    </row>
    <row r="3" spans="1:159" ht="12.75" customHeight="1" x14ac:dyDescent="0.3">
      <c r="A3" s="870" t="str">
        <f>+'Informações Iniciais'!A1</f>
        <v>ESTADO DO MARANHÃO - MUNICIPIO DE DAVINOPOLIS</v>
      </c>
      <c r="B3" s="870"/>
      <c r="C3" s="870"/>
      <c r="D3" s="870"/>
      <c r="E3" s="870"/>
      <c r="F3" s="870"/>
    </row>
    <row r="4" spans="1:159" ht="12.75" customHeight="1" x14ac:dyDescent="0.3">
      <c r="A4" s="871" t="s">
        <v>1</v>
      </c>
      <c r="B4" s="871"/>
      <c r="C4" s="871"/>
      <c r="D4" s="871"/>
      <c r="E4" s="871"/>
      <c r="F4" s="871"/>
    </row>
    <row r="5" spans="1:159" ht="12.75" customHeight="1" x14ac:dyDescent="0.3">
      <c r="A5" s="922" t="s">
        <v>407</v>
      </c>
      <c r="B5" s="922"/>
      <c r="C5" s="922"/>
      <c r="D5" s="922"/>
      <c r="E5" s="922"/>
      <c r="F5" s="922"/>
    </row>
    <row r="6" spans="1:159" ht="12.75" customHeight="1" x14ac:dyDescent="0.3">
      <c r="A6" s="871" t="s">
        <v>408</v>
      </c>
      <c r="B6" s="871"/>
      <c r="C6" s="871"/>
      <c r="D6" s="871"/>
      <c r="E6" s="871"/>
      <c r="F6" s="871"/>
    </row>
    <row r="7" spans="1:159" ht="12.75" customHeight="1" x14ac:dyDescent="0.3">
      <c r="A7" s="870" t="str">
        <f>+'Informações Iniciais'!A5</f>
        <v>1º Bimestre de 2018</v>
      </c>
      <c r="B7" s="870"/>
      <c r="C7" s="870"/>
      <c r="D7" s="870"/>
      <c r="E7" s="870"/>
      <c r="F7" s="870"/>
    </row>
    <row r="8" spans="1:159" ht="11.25" customHeight="1" x14ac:dyDescent="0.3">
      <c r="A8" s="147"/>
      <c r="B8" s="147"/>
      <c r="C8" s="147"/>
      <c r="D8" s="147"/>
      <c r="E8" s="147"/>
      <c r="F8" s="147"/>
    </row>
    <row r="9" spans="1:159" ht="12.75" customHeight="1" x14ac:dyDescent="0.3">
      <c r="A9" s="145" t="s">
        <v>409</v>
      </c>
      <c r="E9" s="181"/>
      <c r="J9" s="190"/>
      <c r="K9" s="181" t="s">
        <v>31</v>
      </c>
    </row>
    <row r="10" spans="1:159" ht="12.75" customHeight="1" x14ac:dyDescent="0.3">
      <c r="A10" s="874" t="s">
        <v>410</v>
      </c>
      <c r="B10" s="923" t="s">
        <v>33</v>
      </c>
      <c r="C10" s="923"/>
      <c r="D10" s="923"/>
      <c r="E10" s="923"/>
      <c r="F10" s="924" t="s">
        <v>34</v>
      </c>
      <c r="G10" s="924"/>
      <c r="H10" s="924" t="s">
        <v>35</v>
      </c>
      <c r="I10" s="924"/>
      <c r="J10" s="924"/>
      <c r="K10" s="924"/>
    </row>
    <row r="11" spans="1:159" ht="12.75" customHeight="1" x14ac:dyDescent="0.3">
      <c r="A11" s="874"/>
      <c r="B11" s="923"/>
      <c r="C11" s="923"/>
      <c r="D11" s="923"/>
      <c r="E11" s="923"/>
      <c r="F11" s="924"/>
      <c r="G11" s="924"/>
      <c r="H11" s="916" t="s">
        <v>411</v>
      </c>
      <c r="I11" s="916"/>
      <c r="J11" s="916" t="s">
        <v>411</v>
      </c>
      <c r="K11" s="916"/>
    </row>
    <row r="12" spans="1:159" ht="12.75" customHeight="1" x14ac:dyDescent="0.3">
      <c r="A12" s="874"/>
      <c r="B12" s="923"/>
      <c r="C12" s="923"/>
      <c r="D12" s="923"/>
      <c r="E12" s="923"/>
      <c r="F12" s="924"/>
      <c r="G12" s="924"/>
      <c r="H12" s="925" t="str">
        <f>IF(A7="&lt;SELECIONE O PERÍODO CLICANDO NA SETA AO LADO&gt;","&lt;Exercício&gt;",RIGHT(A7,4))</f>
        <v>2018</v>
      </c>
      <c r="I12" s="925"/>
      <c r="J12" s="926">
        <f>IF(FA12=FALSE,"&lt;Exercício Anterior&gt;",H12-1)</f>
        <v>2017</v>
      </c>
      <c r="K12" s="926"/>
      <c r="FA12" s="193" t="b">
        <f>ISNUMBER(H12*1)</f>
        <v>1</v>
      </c>
      <c r="FB12" s="193">
        <f>H12*1</f>
        <v>2018</v>
      </c>
      <c r="FC12" s="145" t="str">
        <f>H12</f>
        <v>2018</v>
      </c>
    </row>
    <row r="13" spans="1:159" ht="12.75" customHeight="1" x14ac:dyDescent="0.3">
      <c r="A13" s="194" t="s">
        <v>412</v>
      </c>
      <c r="B13" s="927">
        <f>+B14+B23+B33+B37+B38+B39</f>
        <v>0</v>
      </c>
      <c r="C13" s="927"/>
      <c r="D13" s="927"/>
      <c r="E13" s="927"/>
      <c r="F13" s="927">
        <f>+F14+F23+F33+F37+F38+F39</f>
        <v>0</v>
      </c>
      <c r="G13" s="927"/>
      <c r="H13" s="927">
        <f>+H14+H23+H33+H37+H38+H39</f>
        <v>0</v>
      </c>
      <c r="I13" s="927"/>
      <c r="J13" s="927">
        <f>+J14+J23+J33+J37+J38+J39</f>
        <v>0</v>
      </c>
      <c r="K13" s="927"/>
    </row>
    <row r="14" spans="1:159" ht="12.75" customHeight="1" x14ac:dyDescent="0.3">
      <c r="A14" s="195" t="s">
        <v>413</v>
      </c>
      <c r="B14" s="928">
        <f>+B15+B19</f>
        <v>0</v>
      </c>
      <c r="C14" s="928"/>
      <c r="D14" s="928"/>
      <c r="E14" s="928"/>
      <c r="F14" s="928">
        <f>+F15+F19</f>
        <v>0</v>
      </c>
      <c r="G14" s="928"/>
      <c r="H14" s="928">
        <f>+H15+H19</f>
        <v>0</v>
      </c>
      <c r="I14" s="928"/>
      <c r="J14" s="928">
        <f>+J15+J19</f>
        <v>0</v>
      </c>
      <c r="K14" s="928"/>
    </row>
    <row r="15" spans="1:159" ht="12.75" customHeight="1" x14ac:dyDescent="0.3">
      <c r="A15" s="196" t="s">
        <v>414</v>
      </c>
      <c r="B15" s="929">
        <f>SUM(B16:E18)</f>
        <v>0</v>
      </c>
      <c r="C15" s="929"/>
      <c r="D15" s="929"/>
      <c r="E15" s="929"/>
      <c r="F15" s="929">
        <f>SUM(F16:G18)</f>
        <v>0</v>
      </c>
      <c r="G15" s="929"/>
      <c r="H15" s="929">
        <f>SUM(H16:I18)</f>
        <v>0</v>
      </c>
      <c r="I15" s="929"/>
      <c r="J15" s="929">
        <f>SUM(J16:K18)</f>
        <v>0</v>
      </c>
      <c r="K15" s="929"/>
    </row>
    <row r="16" spans="1:159" ht="12.75" customHeight="1" x14ac:dyDescent="0.3">
      <c r="A16" s="149" t="s">
        <v>415</v>
      </c>
      <c r="B16" s="930"/>
      <c r="C16" s="930"/>
      <c r="D16" s="930"/>
      <c r="E16" s="930"/>
      <c r="F16" s="930"/>
      <c r="G16" s="930"/>
      <c r="H16" s="885"/>
      <c r="I16" s="885"/>
      <c r="J16" s="885"/>
      <c r="K16" s="885"/>
    </row>
    <row r="17" spans="1:11" ht="12.75" customHeight="1" x14ac:dyDescent="0.3">
      <c r="A17" s="149" t="s">
        <v>416</v>
      </c>
      <c r="B17" s="930"/>
      <c r="C17" s="930"/>
      <c r="D17" s="930"/>
      <c r="E17" s="930"/>
      <c r="F17" s="930"/>
      <c r="G17" s="930"/>
      <c r="H17" s="885"/>
      <c r="I17" s="885"/>
      <c r="J17" s="885"/>
      <c r="K17" s="885"/>
    </row>
    <row r="18" spans="1:11" ht="12.75" customHeight="1" x14ac:dyDescent="0.3">
      <c r="A18" s="149" t="s">
        <v>417</v>
      </c>
      <c r="B18" s="930"/>
      <c r="C18" s="930"/>
      <c r="D18" s="930"/>
      <c r="E18" s="930"/>
      <c r="F18" s="930"/>
      <c r="G18" s="930"/>
      <c r="H18" s="885"/>
      <c r="I18" s="885"/>
      <c r="J18" s="885"/>
      <c r="K18" s="885"/>
    </row>
    <row r="19" spans="1:11" ht="12.75" customHeight="1" x14ac:dyDescent="0.3">
      <c r="A19" s="196" t="s">
        <v>418</v>
      </c>
      <c r="B19" s="929">
        <f>SUM(B20:E22)</f>
        <v>0</v>
      </c>
      <c r="C19" s="929"/>
      <c r="D19" s="929"/>
      <c r="E19" s="929"/>
      <c r="F19" s="929">
        <f>SUM(F20:G22)</f>
        <v>0</v>
      </c>
      <c r="G19" s="929"/>
      <c r="H19" s="929">
        <f>SUM(H20:I22)</f>
        <v>0</v>
      </c>
      <c r="I19" s="929"/>
      <c r="J19" s="929">
        <f>SUM(J20:K22)</f>
        <v>0</v>
      </c>
      <c r="K19" s="929"/>
    </row>
    <row r="20" spans="1:11" ht="12.75" customHeight="1" x14ac:dyDescent="0.3">
      <c r="A20" s="149" t="s">
        <v>419</v>
      </c>
      <c r="B20" s="930"/>
      <c r="C20" s="930"/>
      <c r="D20" s="930"/>
      <c r="E20" s="930"/>
      <c r="F20" s="930"/>
      <c r="G20" s="930"/>
      <c r="H20" s="885"/>
      <c r="I20" s="885"/>
      <c r="J20" s="885"/>
      <c r="K20" s="885"/>
    </row>
    <row r="21" spans="1:11" ht="12.75" customHeight="1" x14ac:dyDescent="0.3">
      <c r="A21" s="149" t="s">
        <v>420</v>
      </c>
      <c r="B21" s="930"/>
      <c r="C21" s="930"/>
      <c r="D21" s="930"/>
      <c r="E21" s="930"/>
      <c r="F21" s="930"/>
      <c r="G21" s="930"/>
      <c r="H21" s="885"/>
      <c r="I21" s="885"/>
      <c r="J21" s="885"/>
      <c r="K21" s="885"/>
    </row>
    <row r="22" spans="1:11" ht="12.75" customHeight="1" x14ac:dyDescent="0.3">
      <c r="A22" s="149" t="s">
        <v>417</v>
      </c>
      <c r="B22" s="930"/>
      <c r="C22" s="930"/>
      <c r="D22" s="930"/>
      <c r="E22" s="930"/>
      <c r="F22" s="930"/>
      <c r="G22" s="930"/>
      <c r="H22" s="885"/>
      <c r="I22" s="885"/>
      <c r="J22" s="885"/>
      <c r="K22" s="885"/>
    </row>
    <row r="23" spans="1:11" ht="12.75" customHeight="1" x14ac:dyDescent="0.3">
      <c r="A23" s="195" t="s">
        <v>421</v>
      </c>
      <c r="B23" s="928">
        <f>+B24+B28+B32</f>
        <v>0</v>
      </c>
      <c r="C23" s="928"/>
      <c r="D23" s="928"/>
      <c r="E23" s="928"/>
      <c r="F23" s="928">
        <f>+F24+F28+F32</f>
        <v>0</v>
      </c>
      <c r="G23" s="928"/>
      <c r="H23" s="928">
        <f>+H24+H28+H32</f>
        <v>0</v>
      </c>
      <c r="I23" s="928"/>
      <c r="J23" s="928">
        <f>+J24+J28+J32</f>
        <v>0</v>
      </c>
      <c r="K23" s="928"/>
    </row>
    <row r="24" spans="1:11" ht="12.75" customHeight="1" x14ac:dyDescent="0.3">
      <c r="A24" s="196" t="s">
        <v>414</v>
      </c>
      <c r="B24" s="929">
        <f>SUM(B25:E27)</f>
        <v>0</v>
      </c>
      <c r="C24" s="929"/>
      <c r="D24" s="929"/>
      <c r="E24" s="929"/>
      <c r="F24" s="929">
        <f>SUM(F25:G27)</f>
        <v>0</v>
      </c>
      <c r="G24" s="929"/>
      <c r="H24" s="929">
        <f>SUM(H25:I27)</f>
        <v>0</v>
      </c>
      <c r="I24" s="929"/>
      <c r="J24" s="929">
        <f>SUM(J25:K27)</f>
        <v>0</v>
      </c>
      <c r="K24" s="929"/>
    </row>
    <row r="25" spans="1:11" ht="12.75" customHeight="1" x14ac:dyDescent="0.3">
      <c r="A25" s="149" t="s">
        <v>415</v>
      </c>
      <c r="B25" s="930"/>
      <c r="C25" s="930"/>
      <c r="D25" s="930"/>
      <c r="E25" s="930"/>
      <c r="F25" s="930"/>
      <c r="G25" s="930"/>
      <c r="H25" s="885"/>
      <c r="I25" s="885"/>
      <c r="J25" s="885"/>
      <c r="K25" s="885"/>
    </row>
    <row r="26" spans="1:11" ht="12.75" customHeight="1" x14ac:dyDescent="0.3">
      <c r="A26" s="149" t="s">
        <v>416</v>
      </c>
      <c r="B26" s="930"/>
      <c r="C26" s="930"/>
      <c r="D26" s="930"/>
      <c r="E26" s="930"/>
      <c r="F26" s="930"/>
      <c r="G26" s="930"/>
      <c r="H26" s="885"/>
      <c r="I26" s="885"/>
      <c r="J26" s="885"/>
      <c r="K26" s="885"/>
    </row>
    <row r="27" spans="1:11" ht="12.75" customHeight="1" x14ac:dyDescent="0.3">
      <c r="A27" s="149" t="s">
        <v>417</v>
      </c>
      <c r="B27" s="930"/>
      <c r="C27" s="930"/>
      <c r="D27" s="930"/>
      <c r="E27" s="930"/>
      <c r="F27" s="930"/>
      <c r="G27" s="930"/>
      <c r="H27" s="885"/>
      <c r="I27" s="885"/>
      <c r="J27" s="885"/>
      <c r="K27" s="885"/>
    </row>
    <row r="28" spans="1:11" ht="12.75" customHeight="1" x14ac:dyDescent="0.3">
      <c r="A28" s="196" t="s">
        <v>418</v>
      </c>
      <c r="B28" s="929">
        <f>SUM(B29:E31)</f>
        <v>0</v>
      </c>
      <c r="C28" s="929"/>
      <c r="D28" s="929"/>
      <c r="E28" s="929"/>
      <c r="F28" s="929">
        <f>SUM(F29:G31)</f>
        <v>0</v>
      </c>
      <c r="G28" s="929"/>
      <c r="H28" s="929">
        <f>SUM(H29:I31)</f>
        <v>0</v>
      </c>
      <c r="I28" s="929"/>
      <c r="J28" s="929">
        <f>SUM(J29:K31)</f>
        <v>0</v>
      </c>
      <c r="K28" s="929"/>
    </row>
    <row r="29" spans="1:11" ht="12.75" customHeight="1" x14ac:dyDescent="0.3">
      <c r="A29" s="149" t="s">
        <v>419</v>
      </c>
      <c r="B29" s="930"/>
      <c r="C29" s="930"/>
      <c r="D29" s="930"/>
      <c r="E29" s="930"/>
      <c r="F29" s="930"/>
      <c r="G29" s="930"/>
      <c r="H29" s="885"/>
      <c r="I29" s="885"/>
      <c r="J29" s="885"/>
      <c r="K29" s="885"/>
    </row>
    <row r="30" spans="1:11" ht="12.75" customHeight="1" x14ac:dyDescent="0.3">
      <c r="A30" s="149" t="s">
        <v>420</v>
      </c>
      <c r="B30" s="930"/>
      <c r="C30" s="930"/>
      <c r="D30" s="930"/>
      <c r="E30" s="930"/>
      <c r="F30" s="930"/>
      <c r="G30" s="930"/>
      <c r="H30" s="885"/>
      <c r="I30" s="885"/>
      <c r="J30" s="885"/>
      <c r="K30" s="885"/>
    </row>
    <row r="31" spans="1:11" ht="12.75" customHeight="1" x14ac:dyDescent="0.3">
      <c r="A31" s="149" t="s">
        <v>417</v>
      </c>
      <c r="B31" s="930"/>
      <c r="C31" s="930"/>
      <c r="D31" s="930"/>
      <c r="E31" s="930"/>
      <c r="F31" s="930"/>
      <c r="G31" s="930"/>
      <c r="H31" s="885"/>
      <c r="I31" s="885"/>
      <c r="J31" s="885"/>
      <c r="K31" s="885"/>
    </row>
    <row r="32" spans="1:11" ht="12.75" customHeight="1" x14ac:dyDescent="0.3">
      <c r="A32" s="196" t="s">
        <v>422</v>
      </c>
      <c r="B32" s="930"/>
      <c r="C32" s="930"/>
      <c r="D32" s="930"/>
      <c r="E32" s="930"/>
      <c r="F32" s="930"/>
      <c r="G32" s="930"/>
      <c r="H32" s="930"/>
      <c r="I32" s="930"/>
      <c r="J32" s="930"/>
      <c r="K32" s="930"/>
    </row>
    <row r="33" spans="1:14" ht="12.75" customHeight="1" x14ac:dyDescent="0.3">
      <c r="A33" s="195" t="s">
        <v>423</v>
      </c>
      <c r="B33" s="928">
        <f>SUM(B34:E36)</f>
        <v>0</v>
      </c>
      <c r="C33" s="928"/>
      <c r="D33" s="928"/>
      <c r="E33" s="928"/>
      <c r="F33" s="928">
        <f>SUM(F34:G36)</f>
        <v>0</v>
      </c>
      <c r="G33" s="928"/>
      <c r="H33" s="928">
        <f>SUM(H34:I36)</f>
        <v>0</v>
      </c>
      <c r="I33" s="928"/>
      <c r="J33" s="928">
        <f>SUM(J34:K36)</f>
        <v>0</v>
      </c>
      <c r="K33" s="928"/>
    </row>
    <row r="34" spans="1:14" ht="12.75" customHeight="1" x14ac:dyDescent="0.3">
      <c r="A34" s="149" t="s">
        <v>424</v>
      </c>
      <c r="B34" s="930"/>
      <c r="C34" s="930"/>
      <c r="D34" s="930"/>
      <c r="E34" s="930"/>
      <c r="F34" s="930"/>
      <c r="G34" s="930"/>
      <c r="H34" s="885"/>
      <c r="I34" s="885"/>
      <c r="J34" s="885"/>
      <c r="K34" s="885"/>
    </row>
    <row r="35" spans="1:14" ht="12.75" customHeight="1" x14ac:dyDescent="0.3">
      <c r="A35" s="149" t="s">
        <v>425</v>
      </c>
      <c r="B35" s="930"/>
      <c r="C35" s="930"/>
      <c r="D35" s="930"/>
      <c r="E35" s="930"/>
      <c r="F35" s="930"/>
      <c r="G35" s="930"/>
      <c r="H35" s="885"/>
      <c r="I35" s="885"/>
      <c r="J35" s="885"/>
      <c r="K35" s="885"/>
    </row>
    <row r="36" spans="1:14" ht="12.75" customHeight="1" x14ac:dyDescent="0.3">
      <c r="A36" s="149" t="s">
        <v>426</v>
      </c>
      <c r="B36" s="930"/>
      <c r="C36" s="930"/>
      <c r="D36" s="930"/>
      <c r="E36" s="930"/>
      <c r="F36" s="930"/>
      <c r="G36" s="930"/>
      <c r="H36" s="885"/>
      <c r="I36" s="885"/>
      <c r="J36" s="885"/>
      <c r="K36" s="885"/>
    </row>
    <row r="37" spans="1:14" ht="12.75" customHeight="1" x14ac:dyDescent="0.3">
      <c r="A37" s="195" t="s">
        <v>427</v>
      </c>
      <c r="B37" s="930"/>
      <c r="C37" s="930"/>
      <c r="D37" s="930"/>
      <c r="E37" s="930"/>
      <c r="F37" s="930"/>
      <c r="G37" s="930"/>
      <c r="H37" s="930"/>
      <c r="I37" s="930"/>
      <c r="J37" s="930"/>
      <c r="K37" s="930"/>
    </row>
    <row r="38" spans="1:14" ht="12.75" hidden="1" customHeight="1" x14ac:dyDescent="0.3">
      <c r="A38" s="195" t="s">
        <v>428</v>
      </c>
      <c r="B38" s="930"/>
      <c r="C38" s="930"/>
      <c r="D38" s="930"/>
      <c r="E38" s="930"/>
      <c r="F38" s="930"/>
      <c r="G38" s="930"/>
      <c r="H38" s="930"/>
      <c r="I38" s="930"/>
      <c r="J38" s="930"/>
      <c r="K38" s="930"/>
    </row>
    <row r="39" spans="1:14" ht="12.75" customHeight="1" x14ac:dyDescent="0.3">
      <c r="A39" s="195" t="s">
        <v>429</v>
      </c>
      <c r="B39" s="928">
        <f>SUM(B40:E42)</f>
        <v>0</v>
      </c>
      <c r="C39" s="928"/>
      <c r="D39" s="928"/>
      <c r="E39" s="928"/>
      <c r="F39" s="928">
        <f>SUM(F40:G42)</f>
        <v>0</v>
      </c>
      <c r="G39" s="928"/>
      <c r="H39" s="928">
        <f>SUM(H40:I42)</f>
        <v>0</v>
      </c>
      <c r="I39" s="928"/>
      <c r="J39" s="928">
        <f>SUM(J40:K42)</f>
        <v>0</v>
      </c>
      <c r="K39" s="928"/>
    </row>
    <row r="40" spans="1:14" ht="12.75" customHeight="1" x14ac:dyDescent="0.3">
      <c r="A40" s="149" t="s">
        <v>430</v>
      </c>
      <c r="B40" s="930"/>
      <c r="C40" s="930"/>
      <c r="D40" s="930"/>
      <c r="E40" s="930"/>
      <c r="F40" s="930"/>
      <c r="G40" s="930"/>
      <c r="H40" s="885"/>
      <c r="I40" s="885"/>
      <c r="J40" s="885"/>
      <c r="K40" s="885"/>
    </row>
    <row r="41" spans="1:14" ht="12.75" customHeight="1" x14ac:dyDescent="0.3">
      <c r="A41" s="148" t="s">
        <v>431</v>
      </c>
      <c r="B41" s="930"/>
      <c r="C41" s="930"/>
      <c r="D41" s="930"/>
      <c r="E41" s="930"/>
      <c r="F41" s="930"/>
      <c r="G41" s="930"/>
      <c r="H41" s="885"/>
      <c r="I41" s="885"/>
      <c r="J41" s="885"/>
      <c r="K41" s="885"/>
    </row>
    <row r="42" spans="1:14" ht="12.75" customHeight="1" x14ac:dyDescent="0.3">
      <c r="A42" s="149" t="s">
        <v>86</v>
      </c>
      <c r="B42" s="930"/>
      <c r="C42" s="930"/>
      <c r="D42" s="930"/>
      <c r="E42" s="930"/>
      <c r="F42" s="930"/>
      <c r="G42" s="930"/>
      <c r="H42" s="885"/>
      <c r="I42" s="885"/>
      <c r="J42" s="885"/>
      <c r="K42" s="885"/>
    </row>
    <row r="43" spans="1:14" ht="12.75" customHeight="1" x14ac:dyDescent="0.3">
      <c r="A43" s="197" t="s">
        <v>432</v>
      </c>
      <c r="B43" s="927">
        <f>SUM(B44:E46)</f>
        <v>0</v>
      </c>
      <c r="C43" s="927"/>
      <c r="D43" s="927"/>
      <c r="E43" s="927"/>
      <c r="F43" s="927">
        <f>SUM(F44:G46)</f>
        <v>0</v>
      </c>
      <c r="G43" s="927"/>
      <c r="H43" s="927">
        <f>SUM(H44:I46)</f>
        <v>0</v>
      </c>
      <c r="I43" s="927"/>
      <c r="J43" s="927">
        <f>SUM(J44:K46)</f>
        <v>0</v>
      </c>
      <c r="K43" s="927"/>
    </row>
    <row r="44" spans="1:14" ht="12.75" customHeight="1" x14ac:dyDescent="0.3">
      <c r="A44" s="149" t="s">
        <v>433</v>
      </c>
      <c r="B44" s="930"/>
      <c r="C44" s="930"/>
      <c r="D44" s="930"/>
      <c r="E44" s="930"/>
      <c r="F44" s="930"/>
      <c r="G44" s="930"/>
      <c r="H44" s="885"/>
      <c r="I44" s="885"/>
      <c r="J44" s="885"/>
      <c r="K44" s="885"/>
    </row>
    <row r="45" spans="1:14" ht="12.75" customHeight="1" x14ac:dyDescent="0.3">
      <c r="A45" s="149" t="s">
        <v>434</v>
      </c>
      <c r="B45" s="930"/>
      <c r="C45" s="930"/>
      <c r="D45" s="930"/>
      <c r="E45" s="930"/>
      <c r="F45" s="930"/>
      <c r="G45" s="930"/>
      <c r="H45" s="885"/>
      <c r="I45" s="885"/>
      <c r="J45" s="885"/>
      <c r="K45" s="885"/>
    </row>
    <row r="46" spans="1:14" ht="12.75" customHeight="1" x14ac:dyDescent="0.3">
      <c r="A46" s="149" t="s">
        <v>435</v>
      </c>
      <c r="B46" s="930"/>
      <c r="C46" s="930"/>
      <c r="D46" s="930"/>
      <c r="E46" s="930"/>
      <c r="F46" s="930"/>
      <c r="G46" s="930"/>
      <c r="H46" s="885"/>
      <c r="I46" s="885"/>
      <c r="J46" s="885"/>
      <c r="K46" s="885"/>
    </row>
    <row r="47" spans="1:14" ht="12.75" customHeight="1" x14ac:dyDescent="0.3">
      <c r="A47" s="198" t="s">
        <v>436</v>
      </c>
      <c r="B47" s="931">
        <f>+B43+B13</f>
        <v>0</v>
      </c>
      <c r="C47" s="931"/>
      <c r="D47" s="931"/>
      <c r="E47" s="931"/>
      <c r="F47" s="932">
        <f>+F43+F13</f>
        <v>0</v>
      </c>
      <c r="G47" s="932"/>
      <c r="H47" s="932">
        <f>+H43+H13</f>
        <v>0</v>
      </c>
      <c r="I47" s="932"/>
      <c r="J47" s="932">
        <f>+J43+J13</f>
        <v>0</v>
      </c>
      <c r="K47" s="932"/>
      <c r="N47" s="145" t="s">
        <v>437</v>
      </c>
    </row>
    <row r="48" spans="1:14" ht="6" customHeight="1" x14ac:dyDescent="0.3">
      <c r="B48" s="20"/>
      <c r="C48" s="20"/>
      <c r="D48" s="20"/>
      <c r="E48" s="20"/>
      <c r="F48" s="22"/>
    </row>
    <row r="49" spans="1:11" ht="44.25" customHeight="1" x14ac:dyDescent="0.3">
      <c r="A49" s="933" t="s">
        <v>438</v>
      </c>
      <c r="B49" s="924" t="s">
        <v>124</v>
      </c>
      <c r="C49" s="924"/>
      <c r="D49" s="934" t="s">
        <v>125</v>
      </c>
      <c r="E49" s="934"/>
      <c r="F49" s="924" t="s">
        <v>126</v>
      </c>
      <c r="G49" s="924"/>
      <c r="H49" s="924" t="s">
        <v>127</v>
      </c>
      <c r="I49" s="924"/>
      <c r="J49" s="924" t="s">
        <v>195</v>
      </c>
      <c r="K49" s="924"/>
    </row>
    <row r="50" spans="1:11" ht="17.25" customHeight="1" x14ac:dyDescent="0.3">
      <c r="A50" s="933"/>
      <c r="B50" s="924"/>
      <c r="C50" s="924"/>
      <c r="D50" s="934"/>
      <c r="E50" s="934"/>
      <c r="F50" s="199" t="s">
        <v>411</v>
      </c>
      <c r="G50" s="199" t="s">
        <v>411</v>
      </c>
      <c r="H50" s="199" t="s">
        <v>411</v>
      </c>
      <c r="I50" s="199" t="s">
        <v>411</v>
      </c>
      <c r="J50" s="200" t="s">
        <v>439</v>
      </c>
      <c r="K50" s="200" t="s">
        <v>439</v>
      </c>
    </row>
    <row r="51" spans="1:11" ht="25.5" customHeight="1" x14ac:dyDescent="0.3">
      <c r="A51" s="933"/>
      <c r="B51" s="924"/>
      <c r="C51" s="924"/>
      <c r="D51" s="934"/>
      <c r="E51" s="934"/>
      <c r="F51" s="201" t="str">
        <f>+$H$12</f>
        <v>2018</v>
      </c>
      <c r="G51" s="201">
        <f>+$J$12</f>
        <v>2017</v>
      </c>
      <c r="H51" s="201" t="str">
        <f>+$H$12</f>
        <v>2018</v>
      </c>
      <c r="I51" s="201">
        <f>+$J$12</f>
        <v>2017</v>
      </c>
      <c r="J51" s="201" t="str">
        <f>+$H$12</f>
        <v>2018</v>
      </c>
      <c r="K51" s="192">
        <f>+$J$12</f>
        <v>2017</v>
      </c>
    </row>
    <row r="52" spans="1:11" ht="12.75" customHeight="1" x14ac:dyDescent="0.3">
      <c r="A52" s="202" t="s">
        <v>440</v>
      </c>
      <c r="B52" s="935">
        <f>SUM(B53:C54)</f>
        <v>0</v>
      </c>
      <c r="C52" s="935"/>
      <c r="D52" s="935">
        <f>SUM(D53:E54)</f>
        <v>0</v>
      </c>
      <c r="E52" s="935"/>
      <c r="F52" s="203">
        <f t="shared" ref="F52:K52" si="0">SUM(F53:F54)</f>
        <v>0</v>
      </c>
      <c r="G52" s="203">
        <f t="shared" si="0"/>
        <v>0</v>
      </c>
      <c r="H52" s="203">
        <f t="shared" si="0"/>
        <v>0</v>
      </c>
      <c r="I52" s="203">
        <f t="shared" si="0"/>
        <v>0</v>
      </c>
      <c r="J52" s="203">
        <f t="shared" si="0"/>
        <v>0</v>
      </c>
      <c r="K52" s="204">
        <f t="shared" si="0"/>
        <v>0</v>
      </c>
    </row>
    <row r="53" spans="1:11" ht="12.75" customHeight="1" x14ac:dyDescent="0.3">
      <c r="A53" s="205" t="s">
        <v>441</v>
      </c>
      <c r="B53" s="886"/>
      <c r="C53" s="886"/>
      <c r="D53" s="886"/>
      <c r="E53" s="886"/>
      <c r="F53" s="206"/>
      <c r="G53" s="206"/>
      <c r="H53" s="206"/>
      <c r="I53" s="206"/>
      <c r="J53" s="206"/>
      <c r="K53" s="207"/>
    </row>
    <row r="54" spans="1:11" ht="12.75" customHeight="1" x14ac:dyDescent="0.3">
      <c r="A54" s="205" t="s">
        <v>442</v>
      </c>
      <c r="B54" s="886"/>
      <c r="C54" s="886"/>
      <c r="D54" s="886"/>
      <c r="E54" s="886"/>
      <c r="F54" s="206"/>
      <c r="G54" s="206"/>
      <c r="H54" s="206"/>
      <c r="I54" s="206"/>
      <c r="J54" s="206"/>
      <c r="K54" s="207"/>
    </row>
    <row r="55" spans="1:11" ht="12.75" customHeight="1" x14ac:dyDescent="0.3">
      <c r="A55" s="208" t="s">
        <v>443</v>
      </c>
      <c r="B55" s="935">
        <f>+B56+B60+B64</f>
        <v>0</v>
      </c>
      <c r="C55" s="935"/>
      <c r="D55" s="935">
        <f>+D56+D60+D64</f>
        <v>0</v>
      </c>
      <c r="E55" s="935"/>
      <c r="F55" s="209">
        <f t="shared" ref="F55:K55" si="1">+F56+F60+F64</f>
        <v>0</v>
      </c>
      <c r="G55" s="209">
        <f t="shared" si="1"/>
        <v>0</v>
      </c>
      <c r="H55" s="209">
        <f t="shared" si="1"/>
        <v>0</v>
      </c>
      <c r="I55" s="209">
        <f t="shared" si="1"/>
        <v>0</v>
      </c>
      <c r="J55" s="209">
        <f t="shared" si="1"/>
        <v>0</v>
      </c>
      <c r="K55" s="204">
        <f t="shared" si="1"/>
        <v>0</v>
      </c>
    </row>
    <row r="56" spans="1:11" ht="12.75" customHeight="1" x14ac:dyDescent="0.3">
      <c r="A56" s="210" t="s">
        <v>444</v>
      </c>
      <c r="B56" s="936">
        <f>SUM(B57:C59)</f>
        <v>0</v>
      </c>
      <c r="C56" s="936"/>
      <c r="D56" s="936">
        <f>SUM(D57:E59)</f>
        <v>0</v>
      </c>
      <c r="E56" s="936"/>
      <c r="F56" s="211">
        <f t="shared" ref="F56:K56" si="2">SUM(F57:F59)</f>
        <v>0</v>
      </c>
      <c r="G56" s="211">
        <f t="shared" si="2"/>
        <v>0</v>
      </c>
      <c r="H56" s="211">
        <f t="shared" si="2"/>
        <v>0</v>
      </c>
      <c r="I56" s="211">
        <f t="shared" si="2"/>
        <v>0</v>
      </c>
      <c r="J56" s="211">
        <f t="shared" si="2"/>
        <v>0</v>
      </c>
      <c r="K56" s="212">
        <f t="shared" si="2"/>
        <v>0</v>
      </c>
    </row>
    <row r="57" spans="1:11" ht="12.75" customHeight="1" x14ac:dyDescent="0.3">
      <c r="A57" s="205" t="s">
        <v>445</v>
      </c>
      <c r="B57" s="886"/>
      <c r="C57" s="886"/>
      <c r="D57" s="886"/>
      <c r="E57" s="886"/>
      <c r="F57" s="213"/>
      <c r="G57" s="213"/>
      <c r="H57" s="213"/>
      <c r="I57" s="213"/>
      <c r="J57" s="213"/>
      <c r="K57" s="207"/>
    </row>
    <row r="58" spans="1:11" ht="12.75" customHeight="1" x14ac:dyDescent="0.3">
      <c r="A58" s="205" t="s">
        <v>446</v>
      </c>
      <c r="B58" s="886"/>
      <c r="C58" s="886"/>
      <c r="D58" s="886"/>
      <c r="E58" s="886"/>
      <c r="F58" s="213"/>
      <c r="G58" s="213"/>
      <c r="H58" s="213"/>
      <c r="I58" s="213"/>
      <c r="J58" s="213"/>
      <c r="K58" s="207"/>
    </row>
    <row r="59" spans="1:11" ht="12.75" customHeight="1" x14ac:dyDescent="0.3">
      <c r="A59" s="205" t="s">
        <v>447</v>
      </c>
      <c r="B59" s="886"/>
      <c r="C59" s="886"/>
      <c r="D59" s="886"/>
      <c r="E59" s="886"/>
      <c r="F59" s="213"/>
      <c r="G59" s="213"/>
      <c r="H59" s="213"/>
      <c r="I59" s="213"/>
      <c r="J59" s="213"/>
      <c r="K59" s="207"/>
    </row>
    <row r="60" spans="1:11" ht="12.75" customHeight="1" x14ac:dyDescent="0.3">
      <c r="A60" s="210" t="s">
        <v>448</v>
      </c>
      <c r="B60" s="936">
        <f>SUM(B61:C63)</f>
        <v>0</v>
      </c>
      <c r="C60" s="936"/>
      <c r="D60" s="936">
        <f>SUM(D61:E63)</f>
        <v>0</v>
      </c>
      <c r="E60" s="936"/>
      <c r="F60" s="211">
        <f t="shared" ref="F60:K60" si="3">SUM(F61:F63)</f>
        <v>0</v>
      </c>
      <c r="G60" s="211">
        <f t="shared" si="3"/>
        <v>0</v>
      </c>
      <c r="H60" s="211">
        <f t="shared" si="3"/>
        <v>0</v>
      </c>
      <c r="I60" s="211">
        <f t="shared" si="3"/>
        <v>0</v>
      </c>
      <c r="J60" s="211">
        <f t="shared" si="3"/>
        <v>0</v>
      </c>
      <c r="K60" s="212">
        <f t="shared" si="3"/>
        <v>0</v>
      </c>
    </row>
    <row r="61" spans="1:11" ht="12.75" customHeight="1" x14ac:dyDescent="0.3">
      <c r="A61" s="205" t="s">
        <v>449</v>
      </c>
      <c r="B61" s="886"/>
      <c r="C61" s="886"/>
      <c r="D61" s="886"/>
      <c r="E61" s="886"/>
      <c r="F61" s="213"/>
      <c r="G61" s="213"/>
      <c r="H61" s="213"/>
      <c r="I61" s="213"/>
      <c r="J61" s="213"/>
      <c r="K61" s="207"/>
    </row>
    <row r="62" spans="1:11" ht="12.75" customHeight="1" x14ac:dyDescent="0.3">
      <c r="A62" s="205" t="s">
        <v>446</v>
      </c>
      <c r="B62" s="886"/>
      <c r="C62" s="886"/>
      <c r="D62" s="886"/>
      <c r="E62" s="886"/>
      <c r="F62" s="213"/>
      <c r="G62" s="213"/>
      <c r="H62" s="213"/>
      <c r="I62" s="213"/>
      <c r="J62" s="213"/>
      <c r="K62" s="207"/>
    </row>
    <row r="63" spans="1:11" ht="12.75" customHeight="1" x14ac:dyDescent="0.3">
      <c r="A63" s="205" t="s">
        <v>447</v>
      </c>
      <c r="B63" s="886"/>
      <c r="C63" s="886"/>
      <c r="D63" s="886"/>
      <c r="E63" s="886"/>
      <c r="F63" s="213"/>
      <c r="G63" s="213"/>
      <c r="H63" s="213"/>
      <c r="I63" s="213"/>
      <c r="J63" s="213"/>
      <c r="K63" s="207"/>
    </row>
    <row r="64" spans="1:11" ht="12.75" customHeight="1" x14ac:dyDescent="0.3">
      <c r="A64" s="210" t="s">
        <v>450</v>
      </c>
      <c r="B64" s="936">
        <f>SUM(B65:C66)</f>
        <v>0</v>
      </c>
      <c r="C64" s="936"/>
      <c r="D64" s="936">
        <f>SUM(D65:E66)</f>
        <v>0</v>
      </c>
      <c r="E64" s="936"/>
      <c r="F64" s="211">
        <f t="shared" ref="F64:K64" si="4">SUM(F65:F66)</f>
        <v>0</v>
      </c>
      <c r="G64" s="211">
        <f t="shared" si="4"/>
        <v>0</v>
      </c>
      <c r="H64" s="211">
        <f t="shared" si="4"/>
        <v>0</v>
      </c>
      <c r="I64" s="211">
        <f t="shared" si="4"/>
        <v>0</v>
      </c>
      <c r="J64" s="211">
        <f t="shared" si="4"/>
        <v>0</v>
      </c>
      <c r="K64" s="212">
        <f t="shared" si="4"/>
        <v>0</v>
      </c>
    </row>
    <row r="65" spans="1:19" ht="12.75" customHeight="1" x14ac:dyDescent="0.3">
      <c r="A65" s="205" t="s">
        <v>451</v>
      </c>
      <c r="B65" s="886"/>
      <c r="C65" s="886"/>
      <c r="D65" s="886"/>
      <c r="E65" s="886"/>
      <c r="F65" s="213"/>
      <c r="G65" s="213"/>
      <c r="H65" s="213"/>
      <c r="I65" s="213"/>
      <c r="J65" s="213"/>
      <c r="K65" s="207"/>
    </row>
    <row r="66" spans="1:19" ht="12.75" customHeight="1" x14ac:dyDescent="0.3">
      <c r="A66" s="205" t="s">
        <v>452</v>
      </c>
      <c r="B66" s="886"/>
      <c r="C66" s="886"/>
      <c r="D66" s="886"/>
      <c r="E66" s="886"/>
      <c r="F66" s="213"/>
      <c r="G66" s="213"/>
      <c r="H66" s="213"/>
      <c r="I66" s="213"/>
      <c r="J66" s="213"/>
      <c r="K66" s="207"/>
    </row>
    <row r="67" spans="1:19" ht="12.75" customHeight="1" x14ac:dyDescent="0.3">
      <c r="A67" s="214" t="s">
        <v>453</v>
      </c>
      <c r="B67" s="937">
        <f>+B55+B52</f>
        <v>0</v>
      </c>
      <c r="C67" s="937"/>
      <c r="D67" s="937">
        <f>+D55+D52</f>
        <v>0</v>
      </c>
      <c r="E67" s="937"/>
      <c r="F67" s="215">
        <f t="shared" ref="F67:K67" si="5">+F55+F52</f>
        <v>0</v>
      </c>
      <c r="G67" s="215">
        <f t="shared" si="5"/>
        <v>0</v>
      </c>
      <c r="H67" s="215">
        <f t="shared" si="5"/>
        <v>0</v>
      </c>
      <c r="I67" s="215">
        <f t="shared" si="5"/>
        <v>0</v>
      </c>
      <c r="J67" s="215">
        <f t="shared" si="5"/>
        <v>0</v>
      </c>
      <c r="K67" s="216">
        <f t="shared" si="5"/>
        <v>0</v>
      </c>
    </row>
    <row r="68" spans="1:19" s="132" customFormat="1" ht="6" customHeight="1" x14ac:dyDescent="0.3">
      <c r="A68" s="217"/>
      <c r="B68" s="218"/>
      <c r="C68" s="218"/>
      <c r="D68" s="219"/>
      <c r="E68" s="219"/>
      <c r="F68" s="219"/>
    </row>
    <row r="69" spans="1:19" ht="12.75" customHeight="1" x14ac:dyDescent="0.3">
      <c r="A69" s="220" t="s">
        <v>454</v>
      </c>
      <c r="B69" s="937">
        <f>+B47-B67</f>
        <v>0</v>
      </c>
      <c r="C69" s="937"/>
      <c r="D69" s="938">
        <f>+F47-D67</f>
        <v>0</v>
      </c>
      <c r="E69" s="938"/>
      <c r="F69" s="221">
        <f>+H47-F67</f>
        <v>0</v>
      </c>
      <c r="G69" s="215">
        <f>+J47-G67</f>
        <v>0</v>
      </c>
      <c r="H69" s="215">
        <f>+H47-H67</f>
        <v>0</v>
      </c>
      <c r="I69" s="215">
        <f>+J47-I67</f>
        <v>0</v>
      </c>
      <c r="J69" s="222"/>
      <c r="K69" s="222"/>
      <c r="L69" s="223"/>
      <c r="M69" s="223"/>
      <c r="N69" s="223"/>
      <c r="O69" s="223"/>
      <c r="P69" s="223"/>
      <c r="Q69" s="223"/>
      <c r="R69" s="223"/>
      <c r="S69" s="223"/>
    </row>
    <row r="70" spans="1:19" ht="6" customHeight="1" x14ac:dyDescent="0.3">
      <c r="A70" s="224"/>
      <c r="B70" s="225"/>
      <c r="C70" s="225"/>
      <c r="D70" s="226"/>
      <c r="E70" s="226"/>
      <c r="F70" s="227"/>
      <c r="G70" s="227"/>
      <c r="H70" s="227"/>
      <c r="I70" s="227"/>
      <c r="J70" s="228"/>
      <c r="K70" s="228"/>
      <c r="L70" s="223"/>
      <c r="M70" s="223"/>
      <c r="N70" s="223"/>
      <c r="O70" s="223"/>
      <c r="P70" s="223"/>
      <c r="Q70" s="223"/>
      <c r="R70" s="223"/>
      <c r="S70" s="223"/>
    </row>
    <row r="71" spans="1:19" ht="12.75" customHeight="1" x14ac:dyDescent="0.3">
      <c r="A71" s="220" t="s">
        <v>455</v>
      </c>
      <c r="B71" s="937" t="s">
        <v>456</v>
      </c>
      <c r="C71" s="937"/>
      <c r="D71" s="937"/>
      <c r="E71" s="937"/>
      <c r="F71" s="937"/>
      <c r="G71" s="937"/>
      <c r="H71" s="937"/>
      <c r="I71" s="937"/>
      <c r="J71" s="937"/>
      <c r="K71" s="937"/>
      <c r="L71" s="223"/>
      <c r="M71" s="223"/>
      <c r="N71" s="223"/>
      <c r="O71" s="223"/>
      <c r="P71" s="223"/>
      <c r="Q71" s="223"/>
      <c r="R71" s="223"/>
      <c r="S71" s="223"/>
    </row>
    <row r="72" spans="1:19" ht="12.75" customHeight="1" x14ac:dyDescent="0.3">
      <c r="A72" s="229" t="s">
        <v>457</v>
      </c>
      <c r="B72" s="896"/>
      <c r="C72" s="896"/>
      <c r="D72" s="896"/>
      <c r="E72" s="896"/>
      <c r="F72" s="896"/>
      <c r="G72" s="896"/>
      <c r="H72" s="896"/>
      <c r="I72" s="896"/>
      <c r="J72" s="896"/>
      <c r="K72" s="896"/>
      <c r="L72" s="223"/>
      <c r="M72" s="223"/>
      <c r="N72" s="223"/>
      <c r="O72" s="223"/>
      <c r="P72" s="223"/>
      <c r="Q72" s="223"/>
      <c r="R72" s="223"/>
      <c r="S72" s="223"/>
    </row>
    <row r="73" spans="1:19" ht="6" customHeight="1" x14ac:dyDescent="0.3">
      <c r="A73" s="224"/>
      <c r="B73" s="225"/>
      <c r="C73" s="225"/>
      <c r="D73" s="226"/>
      <c r="E73" s="226"/>
      <c r="F73" s="227"/>
      <c r="G73" s="227"/>
      <c r="H73" s="227"/>
      <c r="I73" s="227"/>
      <c r="J73" s="228"/>
      <c r="K73" s="228"/>
      <c r="L73" s="223"/>
      <c r="M73" s="223"/>
      <c r="N73" s="223"/>
      <c r="O73" s="223"/>
      <c r="P73" s="223"/>
      <c r="Q73" s="223"/>
      <c r="R73" s="223"/>
      <c r="S73" s="223"/>
    </row>
    <row r="74" spans="1:19" ht="12.75" customHeight="1" x14ac:dyDescent="0.3">
      <c r="A74" s="230" t="s">
        <v>458</v>
      </c>
      <c r="B74" s="907" t="s">
        <v>456</v>
      </c>
      <c r="C74" s="907"/>
      <c r="D74" s="907"/>
      <c r="E74" s="907"/>
      <c r="F74" s="907"/>
      <c r="G74" s="907"/>
      <c r="H74" s="907"/>
      <c r="I74" s="907"/>
      <c r="J74" s="907"/>
      <c r="K74" s="907"/>
    </row>
    <row r="75" spans="1:19" ht="12.75" customHeight="1" x14ac:dyDescent="0.3">
      <c r="A75" s="231" t="s">
        <v>457</v>
      </c>
      <c r="B75" s="939"/>
      <c r="C75" s="939"/>
      <c r="D75" s="939"/>
      <c r="E75" s="939"/>
      <c r="F75" s="939"/>
      <c r="G75" s="939"/>
      <c r="H75" s="939"/>
      <c r="I75" s="939"/>
      <c r="J75" s="939"/>
      <c r="K75" s="939"/>
    </row>
    <row r="76" spans="1:19" ht="6" customHeight="1" x14ac:dyDescent="0.3">
      <c r="A76" s="132"/>
      <c r="B76" s="232"/>
      <c r="C76" s="233"/>
      <c r="D76" s="233"/>
      <c r="E76" s="233"/>
      <c r="F76" s="233"/>
    </row>
    <row r="77" spans="1:19" ht="12.75" customHeight="1" x14ac:dyDescent="0.3">
      <c r="A77" s="915" t="s">
        <v>459</v>
      </c>
      <c r="B77" s="912" t="s">
        <v>460</v>
      </c>
      <c r="C77" s="912"/>
      <c r="D77" s="912"/>
      <c r="E77" s="912"/>
      <c r="F77" s="912"/>
      <c r="G77" s="912"/>
      <c r="H77" s="912"/>
      <c r="I77" s="912"/>
      <c r="J77" s="912"/>
      <c r="K77" s="912"/>
    </row>
    <row r="78" spans="1:19" ht="11.25" customHeight="1" x14ac:dyDescent="0.3">
      <c r="A78" s="915"/>
      <c r="B78" s="912"/>
      <c r="C78" s="912"/>
      <c r="D78" s="912"/>
      <c r="E78" s="912"/>
      <c r="F78" s="912"/>
      <c r="G78" s="912"/>
      <c r="H78" s="912"/>
      <c r="I78" s="912"/>
      <c r="J78" s="912"/>
      <c r="K78" s="912"/>
    </row>
    <row r="79" spans="1:19" ht="11.25" customHeight="1" x14ac:dyDescent="0.3">
      <c r="A79" s="915"/>
      <c r="B79" s="912"/>
      <c r="C79" s="912"/>
      <c r="D79" s="912"/>
      <c r="E79" s="912"/>
      <c r="F79" s="912"/>
      <c r="G79" s="912"/>
      <c r="H79" s="912"/>
      <c r="I79" s="912"/>
      <c r="J79" s="912"/>
      <c r="K79" s="912"/>
    </row>
    <row r="80" spans="1:19" ht="12.75" customHeight="1" x14ac:dyDescent="0.3">
      <c r="A80" s="234" t="s">
        <v>461</v>
      </c>
      <c r="B80" s="940"/>
      <c r="C80" s="940"/>
      <c r="D80" s="940"/>
      <c r="E80" s="940"/>
      <c r="F80" s="940"/>
      <c r="G80" s="940"/>
      <c r="H80" s="940"/>
      <c r="I80" s="940"/>
      <c r="J80" s="940"/>
      <c r="K80" s="940"/>
    </row>
    <row r="81" spans="1:11" ht="12.75" customHeight="1" x14ac:dyDescent="0.3">
      <c r="A81" s="234" t="s">
        <v>462</v>
      </c>
      <c r="B81" s="941"/>
      <c r="C81" s="941"/>
      <c r="D81" s="941"/>
      <c r="E81" s="941"/>
      <c r="F81" s="941"/>
      <c r="G81" s="941"/>
      <c r="H81" s="941"/>
      <c r="I81" s="941"/>
      <c r="J81" s="941"/>
      <c r="K81" s="941"/>
    </row>
    <row r="82" spans="1:11" ht="12.75" customHeight="1" x14ac:dyDescent="0.3">
      <c r="A82" s="234" t="s">
        <v>463</v>
      </c>
      <c r="B82" s="941"/>
      <c r="C82" s="941"/>
      <c r="D82" s="941"/>
      <c r="E82" s="941"/>
      <c r="F82" s="941"/>
      <c r="G82" s="941"/>
      <c r="H82" s="941"/>
      <c r="I82" s="941"/>
      <c r="J82" s="941"/>
      <c r="K82" s="941"/>
    </row>
    <row r="83" spans="1:11" ht="12.75" customHeight="1" x14ac:dyDescent="0.3">
      <c r="A83" s="235" t="s">
        <v>464</v>
      </c>
      <c r="B83" s="942"/>
      <c r="C83" s="942"/>
      <c r="D83" s="942"/>
      <c r="E83" s="942"/>
      <c r="F83" s="942"/>
      <c r="G83" s="942"/>
      <c r="H83" s="942"/>
      <c r="I83" s="942"/>
      <c r="J83" s="942"/>
      <c r="K83" s="942"/>
    </row>
    <row r="84" spans="1:11" ht="6" customHeight="1" x14ac:dyDescent="0.3">
      <c r="A84" s="236"/>
      <c r="B84" s="236"/>
      <c r="C84" s="236"/>
      <c r="D84" s="236"/>
      <c r="E84" s="236"/>
      <c r="F84" s="236"/>
      <c r="G84" s="132"/>
    </row>
    <row r="85" spans="1:11" ht="12.75" customHeight="1" x14ac:dyDescent="0.3">
      <c r="A85" s="943" t="s">
        <v>465</v>
      </c>
      <c r="B85" s="944" t="s">
        <v>466</v>
      </c>
      <c r="C85" s="944"/>
      <c r="D85" s="944"/>
      <c r="E85" s="944"/>
      <c r="F85" s="944"/>
      <c r="G85" s="944"/>
      <c r="H85" s="944"/>
      <c r="I85" s="944"/>
      <c r="J85" s="944"/>
      <c r="K85" s="944"/>
    </row>
    <row r="86" spans="1:11" ht="12.75" customHeight="1" x14ac:dyDescent="0.3">
      <c r="A86" s="943"/>
      <c r="B86" s="924" t="str">
        <f>+F51</f>
        <v>2018</v>
      </c>
      <c r="C86" s="924"/>
      <c r="D86" s="924"/>
      <c r="E86" s="924"/>
      <c r="F86" s="924"/>
      <c r="G86" s="924"/>
      <c r="H86" s="924">
        <f>+G51</f>
        <v>2017</v>
      </c>
      <c r="I86" s="924"/>
      <c r="J86" s="924"/>
      <c r="K86" s="924"/>
    </row>
    <row r="87" spans="1:11" ht="12.75" customHeight="1" x14ac:dyDescent="0.3">
      <c r="A87" s="237" t="s">
        <v>467</v>
      </c>
      <c r="B87" s="945"/>
      <c r="C87" s="945"/>
      <c r="D87" s="945"/>
      <c r="E87" s="945"/>
      <c r="F87" s="945"/>
      <c r="G87" s="945"/>
      <c r="H87" s="946"/>
      <c r="I87" s="946"/>
      <c r="J87" s="946"/>
      <c r="K87" s="946"/>
    </row>
    <row r="88" spans="1:11" ht="12.75" customHeight="1" x14ac:dyDescent="0.3">
      <c r="A88" s="238" t="s">
        <v>468</v>
      </c>
      <c r="B88" s="930"/>
      <c r="C88" s="930"/>
      <c r="D88" s="930"/>
      <c r="E88" s="930"/>
      <c r="F88" s="930"/>
      <c r="G88" s="930"/>
      <c r="H88" s="947"/>
      <c r="I88" s="947"/>
      <c r="J88" s="947"/>
      <c r="K88" s="947"/>
    </row>
    <row r="89" spans="1:11" ht="12.75" customHeight="1" x14ac:dyDescent="0.3">
      <c r="A89" s="239" t="s">
        <v>469</v>
      </c>
      <c r="B89" s="948"/>
      <c r="C89" s="948"/>
      <c r="D89" s="948"/>
      <c r="E89" s="948"/>
      <c r="F89" s="948"/>
      <c r="G89" s="948"/>
      <c r="H89" s="949"/>
      <c r="I89" s="949"/>
      <c r="J89" s="949"/>
      <c r="K89" s="949"/>
    </row>
    <row r="90" spans="1:11" s="132" customFormat="1" ht="6" customHeight="1" x14ac:dyDescent="0.3">
      <c r="A90" s="240"/>
      <c r="B90" s="241"/>
      <c r="C90" s="241"/>
      <c r="D90" s="28"/>
      <c r="E90" s="28"/>
      <c r="F90" s="28"/>
    </row>
    <row r="91" spans="1:11" ht="15.75" customHeight="1" x14ac:dyDescent="0.3">
      <c r="A91" s="950" t="s">
        <v>470</v>
      </c>
      <c r="B91" s="950"/>
      <c r="C91" s="950"/>
      <c r="D91" s="950"/>
      <c r="E91" s="950"/>
      <c r="F91" s="950"/>
      <c r="G91" s="950"/>
      <c r="H91" s="950"/>
      <c r="I91" s="950"/>
      <c r="J91" s="950"/>
      <c r="K91" s="950"/>
    </row>
    <row r="92" spans="1:11" ht="12.75" customHeight="1" x14ac:dyDescent="0.3">
      <c r="A92" s="951" t="s">
        <v>471</v>
      </c>
      <c r="B92" s="952" t="s">
        <v>33</v>
      </c>
      <c r="C92" s="952"/>
      <c r="D92" s="952"/>
      <c r="E92" s="952"/>
      <c r="F92" s="926" t="s">
        <v>34</v>
      </c>
      <c r="G92" s="926"/>
      <c r="H92" s="926" t="s">
        <v>35</v>
      </c>
      <c r="I92" s="926"/>
      <c r="J92" s="926"/>
      <c r="K92" s="926"/>
    </row>
    <row r="93" spans="1:11" ht="12.75" customHeight="1" x14ac:dyDescent="0.3">
      <c r="A93" s="951"/>
      <c r="B93" s="952"/>
      <c r="C93" s="952"/>
      <c r="D93" s="952"/>
      <c r="E93" s="952"/>
      <c r="F93" s="926"/>
      <c r="G93" s="926"/>
      <c r="H93" s="916" t="s">
        <v>411</v>
      </c>
      <c r="I93" s="916"/>
      <c r="J93" s="916" t="s">
        <v>411</v>
      </c>
      <c r="K93" s="916"/>
    </row>
    <row r="94" spans="1:11" ht="12.75" customHeight="1" x14ac:dyDescent="0.3">
      <c r="A94" s="951"/>
      <c r="B94" s="952"/>
      <c r="C94" s="952"/>
      <c r="D94" s="952"/>
      <c r="E94" s="952"/>
      <c r="F94" s="926"/>
      <c r="G94" s="926"/>
      <c r="H94" s="926" t="str">
        <f>+F51</f>
        <v>2018</v>
      </c>
      <c r="I94" s="926"/>
      <c r="J94" s="953">
        <f>+G51</f>
        <v>2017</v>
      </c>
      <c r="K94" s="953"/>
    </row>
    <row r="95" spans="1:11" ht="12.75" customHeight="1" x14ac:dyDescent="0.3">
      <c r="A95" s="242" t="s">
        <v>472</v>
      </c>
      <c r="B95" s="954">
        <f>+B96+B105+B115+B119+B120</f>
        <v>0</v>
      </c>
      <c r="C95" s="954"/>
      <c r="D95" s="954"/>
      <c r="E95" s="954"/>
      <c r="F95" s="954">
        <f>+F96+F105+F115+F119+F120</f>
        <v>0</v>
      </c>
      <c r="G95" s="954"/>
      <c r="H95" s="954">
        <f>+H96+H105+H115+H119+H120</f>
        <v>0</v>
      </c>
      <c r="I95" s="954"/>
      <c r="J95" s="954">
        <f>+J96+J105+J115+J119+J120</f>
        <v>0</v>
      </c>
      <c r="K95" s="954"/>
    </row>
    <row r="96" spans="1:11" ht="12.75" customHeight="1" x14ac:dyDescent="0.3">
      <c r="A96" s="195" t="s">
        <v>473</v>
      </c>
      <c r="B96" s="928">
        <f>+B97+B101</f>
        <v>0</v>
      </c>
      <c r="C96" s="928"/>
      <c r="D96" s="928"/>
      <c r="E96" s="928"/>
      <c r="F96" s="928">
        <f>+F97+F101</f>
        <v>0</v>
      </c>
      <c r="G96" s="928"/>
      <c r="H96" s="928">
        <f>+H97+H101</f>
        <v>0</v>
      </c>
      <c r="I96" s="928"/>
      <c r="J96" s="928">
        <f>+J97+J101</f>
        <v>0</v>
      </c>
      <c r="K96" s="928"/>
    </row>
    <row r="97" spans="1:11" ht="12.75" customHeight="1" x14ac:dyDescent="0.3">
      <c r="A97" s="196" t="s">
        <v>474</v>
      </c>
      <c r="B97" s="929">
        <f>SUM(B98:E100)</f>
        <v>0</v>
      </c>
      <c r="C97" s="929"/>
      <c r="D97" s="929"/>
      <c r="E97" s="929"/>
      <c r="F97" s="929">
        <f>SUM(F98:G100)</f>
        <v>0</v>
      </c>
      <c r="G97" s="929"/>
      <c r="H97" s="929">
        <f>SUM(H98:I100)</f>
        <v>0</v>
      </c>
      <c r="I97" s="929"/>
      <c r="J97" s="929">
        <f>SUM(J98:K100)</f>
        <v>0</v>
      </c>
      <c r="K97" s="929"/>
    </row>
    <row r="98" spans="1:11" ht="12.75" customHeight="1" x14ac:dyDescent="0.3">
      <c r="A98" s="149" t="s">
        <v>475</v>
      </c>
      <c r="B98" s="930"/>
      <c r="C98" s="930"/>
      <c r="D98" s="930"/>
      <c r="E98" s="930"/>
      <c r="F98" s="930"/>
      <c r="G98" s="930"/>
      <c r="H98" s="885"/>
      <c r="I98" s="885"/>
      <c r="J98" s="885"/>
      <c r="K98" s="885"/>
    </row>
    <row r="99" spans="1:11" ht="12.75" customHeight="1" x14ac:dyDescent="0.3">
      <c r="A99" s="149" t="s">
        <v>476</v>
      </c>
      <c r="B99" s="930"/>
      <c r="C99" s="930"/>
      <c r="D99" s="930"/>
      <c r="E99" s="930"/>
      <c r="F99" s="930"/>
      <c r="G99" s="930"/>
      <c r="H99" s="885"/>
      <c r="I99" s="885"/>
      <c r="J99" s="885"/>
      <c r="K99" s="885"/>
    </row>
    <row r="100" spans="1:11" ht="12.75" customHeight="1" x14ac:dyDescent="0.3">
      <c r="A100" s="149" t="s">
        <v>477</v>
      </c>
      <c r="B100" s="930"/>
      <c r="C100" s="930"/>
      <c r="D100" s="930"/>
      <c r="E100" s="930"/>
      <c r="F100" s="930"/>
      <c r="G100" s="930"/>
      <c r="H100" s="885"/>
      <c r="I100" s="885"/>
      <c r="J100" s="885"/>
      <c r="K100" s="885"/>
    </row>
    <row r="101" spans="1:11" ht="12.75" customHeight="1" x14ac:dyDescent="0.3">
      <c r="A101" s="196" t="s">
        <v>478</v>
      </c>
      <c r="B101" s="929">
        <f>SUM(B102:E104)</f>
        <v>0</v>
      </c>
      <c r="C101" s="929"/>
      <c r="D101" s="929"/>
      <c r="E101" s="929"/>
      <c r="F101" s="929">
        <f>SUM(F102:G104)</f>
        <v>0</v>
      </c>
      <c r="G101" s="929"/>
      <c r="H101" s="929">
        <f>SUM(H102:I104)</f>
        <v>0</v>
      </c>
      <c r="I101" s="929"/>
      <c r="J101" s="929">
        <f>SUM(J102:K104)</f>
        <v>0</v>
      </c>
      <c r="K101" s="929"/>
    </row>
    <row r="102" spans="1:11" ht="12.75" customHeight="1" x14ac:dyDescent="0.3">
      <c r="A102" s="149" t="s">
        <v>475</v>
      </c>
      <c r="B102" s="930"/>
      <c r="C102" s="930"/>
      <c r="D102" s="930"/>
      <c r="E102" s="930"/>
      <c r="F102" s="930"/>
      <c r="G102" s="930"/>
      <c r="H102" s="885"/>
      <c r="I102" s="885"/>
      <c r="J102" s="885"/>
      <c r="K102" s="885"/>
    </row>
    <row r="103" spans="1:11" ht="12.75" customHeight="1" x14ac:dyDescent="0.3">
      <c r="A103" s="149" t="s">
        <v>476</v>
      </c>
      <c r="B103" s="930"/>
      <c r="C103" s="930"/>
      <c r="D103" s="930"/>
      <c r="E103" s="930"/>
      <c r="F103" s="930"/>
      <c r="G103" s="930"/>
      <c r="H103" s="885"/>
      <c r="I103" s="885"/>
      <c r="J103" s="885"/>
      <c r="K103" s="885"/>
    </row>
    <row r="104" spans="1:11" ht="12.75" customHeight="1" x14ac:dyDescent="0.3">
      <c r="A104" s="149" t="s">
        <v>477</v>
      </c>
      <c r="B104" s="930"/>
      <c r="C104" s="930"/>
      <c r="D104" s="930"/>
      <c r="E104" s="930"/>
      <c r="F104" s="930"/>
      <c r="G104" s="930"/>
      <c r="H104" s="885"/>
      <c r="I104" s="885"/>
      <c r="J104" s="885"/>
      <c r="K104" s="885"/>
    </row>
    <row r="105" spans="1:11" ht="12.75" customHeight="1" x14ac:dyDescent="0.3">
      <c r="A105" s="195" t="s">
        <v>479</v>
      </c>
      <c r="B105" s="928">
        <f>+B106+B110+B114</f>
        <v>0</v>
      </c>
      <c r="C105" s="928"/>
      <c r="D105" s="928"/>
      <c r="E105" s="928"/>
      <c r="F105" s="928">
        <f>+F106+F110+F114</f>
        <v>0</v>
      </c>
      <c r="G105" s="928"/>
      <c r="H105" s="928">
        <f>+H106+H110+H114</f>
        <v>0</v>
      </c>
      <c r="I105" s="928"/>
      <c r="J105" s="928">
        <f>+J106+J110+J114</f>
        <v>0</v>
      </c>
      <c r="K105" s="928"/>
    </row>
    <row r="106" spans="1:11" ht="12.75" customHeight="1" x14ac:dyDescent="0.3">
      <c r="A106" s="196" t="s">
        <v>474</v>
      </c>
      <c r="B106" s="929">
        <f>SUM(B107:E109)</f>
        <v>0</v>
      </c>
      <c r="C106" s="929"/>
      <c r="D106" s="929"/>
      <c r="E106" s="929"/>
      <c r="F106" s="929">
        <f>SUM(F107:G109)</f>
        <v>0</v>
      </c>
      <c r="G106" s="929"/>
      <c r="H106" s="929">
        <f>SUM(H107:I109)</f>
        <v>0</v>
      </c>
      <c r="I106" s="929"/>
      <c r="J106" s="929">
        <f>SUM(J107:K109)</f>
        <v>0</v>
      </c>
      <c r="K106" s="929"/>
    </row>
    <row r="107" spans="1:11" ht="12.75" customHeight="1" x14ac:dyDescent="0.3">
      <c r="A107" s="149" t="s">
        <v>475</v>
      </c>
      <c r="B107" s="930"/>
      <c r="C107" s="930"/>
      <c r="D107" s="930"/>
      <c r="E107" s="930"/>
      <c r="F107" s="930"/>
      <c r="G107" s="930"/>
      <c r="H107" s="885"/>
      <c r="I107" s="885"/>
      <c r="J107" s="885"/>
      <c r="K107" s="885"/>
    </row>
    <row r="108" spans="1:11" ht="12.75" customHeight="1" x14ac:dyDescent="0.3">
      <c r="A108" s="149" t="s">
        <v>476</v>
      </c>
      <c r="B108" s="930"/>
      <c r="C108" s="930"/>
      <c r="D108" s="930"/>
      <c r="E108" s="930"/>
      <c r="F108" s="930"/>
      <c r="G108" s="930"/>
      <c r="H108" s="885"/>
      <c r="I108" s="885"/>
      <c r="J108" s="885"/>
      <c r="K108" s="885"/>
    </row>
    <row r="109" spans="1:11" ht="12.75" customHeight="1" x14ac:dyDescent="0.3">
      <c r="A109" s="149" t="s">
        <v>477</v>
      </c>
      <c r="B109" s="930"/>
      <c r="C109" s="930"/>
      <c r="D109" s="930"/>
      <c r="E109" s="930"/>
      <c r="F109" s="930"/>
      <c r="G109" s="930"/>
      <c r="H109" s="885"/>
      <c r="I109" s="885"/>
      <c r="J109" s="885"/>
      <c r="K109" s="885"/>
    </row>
    <row r="110" spans="1:11" ht="12.75" customHeight="1" x14ac:dyDescent="0.3">
      <c r="A110" s="196" t="s">
        <v>478</v>
      </c>
      <c r="B110" s="929">
        <f>SUM(B111:E113)</f>
        <v>0</v>
      </c>
      <c r="C110" s="929"/>
      <c r="D110" s="929"/>
      <c r="E110" s="929"/>
      <c r="F110" s="929">
        <f>SUM(F111:G113)</f>
        <v>0</v>
      </c>
      <c r="G110" s="929"/>
      <c r="H110" s="929">
        <f>SUM(H111:I113)</f>
        <v>0</v>
      </c>
      <c r="I110" s="929"/>
      <c r="J110" s="929">
        <f>SUM(J111:K113)</f>
        <v>0</v>
      </c>
      <c r="K110" s="929"/>
    </row>
    <row r="111" spans="1:11" ht="12.75" customHeight="1" x14ac:dyDescent="0.3">
      <c r="A111" s="149" t="s">
        <v>475</v>
      </c>
      <c r="B111" s="930"/>
      <c r="C111" s="930"/>
      <c r="D111" s="930"/>
      <c r="E111" s="930"/>
      <c r="F111" s="930"/>
      <c r="G111" s="930"/>
      <c r="H111" s="885"/>
      <c r="I111" s="885"/>
      <c r="J111" s="885"/>
      <c r="K111" s="885"/>
    </row>
    <row r="112" spans="1:11" ht="12.75" customHeight="1" x14ac:dyDescent="0.3">
      <c r="A112" s="149" t="s">
        <v>476</v>
      </c>
      <c r="B112" s="930"/>
      <c r="C112" s="930"/>
      <c r="D112" s="930"/>
      <c r="E112" s="930"/>
      <c r="F112" s="930"/>
      <c r="G112" s="930"/>
      <c r="H112" s="885"/>
      <c r="I112" s="885"/>
      <c r="J112" s="885"/>
      <c r="K112" s="885"/>
    </row>
    <row r="113" spans="1:11" ht="12.75" customHeight="1" x14ac:dyDescent="0.3">
      <c r="A113" s="149" t="s">
        <v>477</v>
      </c>
      <c r="B113" s="930">
        <v>0</v>
      </c>
      <c r="C113" s="930"/>
      <c r="D113" s="930"/>
      <c r="E113" s="930"/>
      <c r="F113" s="930">
        <v>0</v>
      </c>
      <c r="G113" s="930"/>
      <c r="H113" s="885">
        <v>0</v>
      </c>
      <c r="I113" s="885"/>
      <c r="J113" s="885">
        <v>0</v>
      </c>
      <c r="K113" s="885"/>
    </row>
    <row r="114" spans="1:11" ht="12.75" customHeight="1" x14ac:dyDescent="0.3">
      <c r="A114" s="196" t="s">
        <v>480</v>
      </c>
      <c r="B114" s="955">
        <v>0</v>
      </c>
      <c r="C114" s="955"/>
      <c r="D114" s="955"/>
      <c r="E114" s="955"/>
      <c r="F114" s="955">
        <v>0</v>
      </c>
      <c r="G114" s="955"/>
      <c r="H114" s="955">
        <v>0</v>
      </c>
      <c r="I114" s="955"/>
      <c r="J114" s="955">
        <v>0</v>
      </c>
      <c r="K114" s="955"/>
    </row>
    <row r="115" spans="1:11" ht="12.75" customHeight="1" x14ac:dyDescent="0.3">
      <c r="A115" s="195" t="s">
        <v>481</v>
      </c>
      <c r="B115" s="928">
        <f>SUM(B116:E118)</f>
        <v>0</v>
      </c>
      <c r="C115" s="928"/>
      <c r="D115" s="928"/>
      <c r="E115" s="928"/>
      <c r="F115" s="928">
        <f>SUM(F116:G118)</f>
        <v>0</v>
      </c>
      <c r="G115" s="928"/>
      <c r="H115" s="928">
        <f>SUM(H116:I118)</f>
        <v>0</v>
      </c>
      <c r="I115" s="928"/>
      <c r="J115" s="928">
        <f>SUM(J116:K118)</f>
        <v>0</v>
      </c>
      <c r="K115" s="928"/>
    </row>
    <row r="116" spans="1:11" ht="12.75" customHeight="1" x14ac:dyDescent="0.3">
      <c r="A116" s="149" t="s">
        <v>482</v>
      </c>
      <c r="B116" s="930"/>
      <c r="C116" s="930"/>
      <c r="D116" s="930"/>
      <c r="E116" s="930"/>
      <c r="F116" s="930"/>
      <c r="G116" s="930"/>
      <c r="H116" s="885"/>
      <c r="I116" s="885"/>
      <c r="J116" s="885"/>
      <c r="K116" s="885"/>
    </row>
    <row r="117" spans="1:11" ht="12.75" customHeight="1" x14ac:dyDescent="0.3">
      <c r="A117" s="149" t="s">
        <v>483</v>
      </c>
      <c r="B117" s="930"/>
      <c r="C117" s="930"/>
      <c r="D117" s="930"/>
      <c r="E117" s="930"/>
      <c r="F117" s="930"/>
      <c r="G117" s="930"/>
      <c r="H117" s="885"/>
      <c r="I117" s="885"/>
      <c r="J117" s="885"/>
      <c r="K117" s="885"/>
    </row>
    <row r="118" spans="1:11" ht="12.75" customHeight="1" x14ac:dyDescent="0.3">
      <c r="A118" s="149" t="s">
        <v>484</v>
      </c>
      <c r="B118" s="930"/>
      <c r="C118" s="930"/>
      <c r="D118" s="930"/>
      <c r="E118" s="930"/>
      <c r="F118" s="930"/>
      <c r="G118" s="930"/>
      <c r="H118" s="885"/>
      <c r="I118" s="885"/>
      <c r="J118" s="885"/>
      <c r="K118" s="885"/>
    </row>
    <row r="119" spans="1:11" ht="12.75" customHeight="1" x14ac:dyDescent="0.3">
      <c r="A119" s="195" t="s">
        <v>485</v>
      </c>
      <c r="B119" s="930"/>
      <c r="C119" s="930"/>
      <c r="D119" s="930"/>
      <c r="E119" s="930"/>
      <c r="F119" s="930"/>
      <c r="G119" s="930"/>
      <c r="H119" s="930"/>
      <c r="I119" s="930"/>
      <c r="J119" s="930"/>
      <c r="K119" s="930"/>
    </row>
    <row r="120" spans="1:11" ht="12.75" customHeight="1" x14ac:dyDescent="0.3">
      <c r="A120" s="195" t="s">
        <v>400</v>
      </c>
      <c r="B120" s="928">
        <f>SUM(B121:E122)</f>
        <v>0</v>
      </c>
      <c r="C120" s="928"/>
      <c r="D120" s="928"/>
      <c r="E120" s="928"/>
      <c r="F120" s="928">
        <f>SUM(F121:G122)</f>
        <v>0</v>
      </c>
      <c r="G120" s="928"/>
      <c r="H120" s="928">
        <f>SUM(H121:I122)</f>
        <v>0</v>
      </c>
      <c r="I120" s="928"/>
      <c r="J120" s="928">
        <f>SUM(J121:K122)</f>
        <v>0</v>
      </c>
      <c r="K120" s="928"/>
    </row>
    <row r="121" spans="1:11" ht="12.75" customHeight="1" x14ac:dyDescent="0.3">
      <c r="A121" s="149" t="s">
        <v>486</v>
      </c>
      <c r="B121" s="930"/>
      <c r="C121" s="930"/>
      <c r="D121" s="930"/>
      <c r="E121" s="930"/>
      <c r="F121" s="930"/>
      <c r="G121" s="930"/>
      <c r="H121" s="885"/>
      <c r="I121" s="885"/>
      <c r="J121" s="885"/>
      <c r="K121" s="885"/>
    </row>
    <row r="122" spans="1:11" ht="12.75" customHeight="1" x14ac:dyDescent="0.3">
      <c r="A122" s="149" t="s">
        <v>487</v>
      </c>
      <c r="B122" s="930"/>
      <c r="C122" s="930"/>
      <c r="D122" s="930"/>
      <c r="E122" s="930"/>
      <c r="F122" s="930"/>
      <c r="G122" s="930"/>
      <c r="H122" s="885"/>
      <c r="I122" s="885"/>
      <c r="J122" s="885"/>
      <c r="K122" s="885"/>
    </row>
    <row r="123" spans="1:11" ht="12.75" customHeight="1" x14ac:dyDescent="0.3">
      <c r="A123" s="148" t="s">
        <v>488</v>
      </c>
      <c r="B123" s="954">
        <f>SUM(B124:E126)</f>
        <v>0</v>
      </c>
      <c r="C123" s="954"/>
      <c r="D123" s="954"/>
      <c r="E123" s="954"/>
      <c r="F123" s="954">
        <f>SUM(F124:G126)</f>
        <v>0</v>
      </c>
      <c r="G123" s="954"/>
      <c r="H123" s="954">
        <f>SUM(H124:I126)</f>
        <v>0</v>
      </c>
      <c r="I123" s="954"/>
      <c r="J123" s="954">
        <f>SUM(J124:K126)</f>
        <v>0</v>
      </c>
      <c r="K123" s="954"/>
    </row>
    <row r="124" spans="1:11" ht="12.75" customHeight="1" x14ac:dyDescent="0.3">
      <c r="A124" s="149" t="s">
        <v>489</v>
      </c>
      <c r="B124" s="930"/>
      <c r="C124" s="930"/>
      <c r="D124" s="930"/>
      <c r="E124" s="930"/>
      <c r="F124" s="930"/>
      <c r="G124" s="930"/>
      <c r="H124" s="885"/>
      <c r="I124" s="885"/>
      <c r="J124" s="885"/>
      <c r="K124" s="885"/>
    </row>
    <row r="125" spans="1:11" ht="12.75" customHeight="1" x14ac:dyDescent="0.3">
      <c r="A125" s="149" t="s">
        <v>490</v>
      </c>
      <c r="B125" s="930"/>
      <c r="C125" s="930"/>
      <c r="D125" s="930"/>
      <c r="E125" s="930"/>
      <c r="F125" s="930"/>
      <c r="G125" s="930"/>
      <c r="H125" s="885"/>
      <c r="I125" s="885"/>
      <c r="J125" s="885"/>
      <c r="K125" s="885"/>
    </row>
    <row r="126" spans="1:11" ht="12.75" customHeight="1" x14ac:dyDescent="0.3">
      <c r="A126" s="149" t="s">
        <v>491</v>
      </c>
      <c r="B126" s="930"/>
      <c r="C126" s="930"/>
      <c r="D126" s="930"/>
      <c r="E126" s="930"/>
      <c r="F126" s="930"/>
      <c r="G126" s="930"/>
      <c r="H126" s="885"/>
      <c r="I126" s="885"/>
      <c r="J126" s="885"/>
      <c r="K126" s="885"/>
    </row>
    <row r="127" spans="1:11" ht="14.65" customHeight="1" x14ac:dyDescent="0.3">
      <c r="A127" s="243" t="s">
        <v>492</v>
      </c>
      <c r="B127" s="956">
        <f>+B95+B123</f>
        <v>0</v>
      </c>
      <c r="C127" s="956"/>
      <c r="D127" s="956"/>
      <c r="E127" s="956"/>
      <c r="F127" s="956">
        <f>+F95+F123</f>
        <v>0</v>
      </c>
      <c r="G127" s="956"/>
      <c r="H127" s="956">
        <f>+H95+H123</f>
        <v>0</v>
      </c>
      <c r="I127" s="956"/>
      <c r="J127" s="956">
        <f>+J95+J123</f>
        <v>0</v>
      </c>
      <c r="K127" s="956"/>
    </row>
    <row r="128" spans="1:11" ht="6" customHeight="1" x14ac:dyDescent="0.3">
      <c r="A128" s="28"/>
      <c r="B128" s="22"/>
      <c r="C128" s="22"/>
      <c r="D128" s="244"/>
      <c r="E128" s="244"/>
      <c r="F128" s="244"/>
    </row>
    <row r="129" spans="1:11" ht="24.75" customHeight="1" x14ac:dyDescent="0.3">
      <c r="A129" s="957" t="s">
        <v>438</v>
      </c>
      <c r="B129" s="924" t="s">
        <v>124</v>
      </c>
      <c r="C129" s="924"/>
      <c r="D129" s="958" t="s">
        <v>125</v>
      </c>
      <c r="E129" s="958"/>
      <c r="F129" s="924" t="s">
        <v>126</v>
      </c>
      <c r="G129" s="924"/>
      <c r="H129" s="924" t="s">
        <v>127</v>
      </c>
      <c r="I129" s="924"/>
      <c r="J129" s="924" t="s">
        <v>195</v>
      </c>
      <c r="K129" s="924"/>
    </row>
    <row r="130" spans="1:11" ht="12.75" customHeight="1" x14ac:dyDescent="0.3">
      <c r="A130" s="957"/>
      <c r="B130" s="924"/>
      <c r="C130" s="924"/>
      <c r="D130" s="958"/>
      <c r="E130" s="958"/>
      <c r="F130" s="199" t="s">
        <v>411</v>
      </c>
      <c r="G130" s="199" t="s">
        <v>411</v>
      </c>
      <c r="H130" s="199" t="s">
        <v>411</v>
      </c>
      <c r="I130" s="199" t="s">
        <v>411</v>
      </c>
      <c r="J130" s="200" t="s">
        <v>439</v>
      </c>
      <c r="K130" s="200" t="s">
        <v>439</v>
      </c>
    </row>
    <row r="131" spans="1:11" ht="25.5" customHeight="1" x14ac:dyDescent="0.3">
      <c r="A131" s="957"/>
      <c r="B131" s="924"/>
      <c r="C131" s="924"/>
      <c r="D131" s="958"/>
      <c r="E131" s="958"/>
      <c r="F131" s="201" t="str">
        <f>+H$12</f>
        <v>2018</v>
      </c>
      <c r="G131" s="201">
        <f>+J$12</f>
        <v>2017</v>
      </c>
      <c r="H131" s="201" t="str">
        <f>+F131</f>
        <v>2018</v>
      </c>
      <c r="I131" s="201">
        <f>G131</f>
        <v>2017</v>
      </c>
      <c r="J131" s="192" t="str">
        <f>+F131</f>
        <v>2018</v>
      </c>
      <c r="K131" s="192">
        <f>I131</f>
        <v>2017</v>
      </c>
    </row>
    <row r="132" spans="1:11" ht="12.75" customHeight="1" x14ac:dyDescent="0.3">
      <c r="A132" s="245" t="s">
        <v>493</v>
      </c>
      <c r="B132" s="959">
        <f>SUM(B133:C134)</f>
        <v>0</v>
      </c>
      <c r="C132" s="959"/>
      <c r="D132" s="959">
        <f>SUM(D133:E134)</f>
        <v>0</v>
      </c>
      <c r="E132" s="959"/>
      <c r="F132" s="246">
        <f t="shared" ref="F132:K132" si="6">SUM(F133:F134)</f>
        <v>0</v>
      </c>
      <c r="G132" s="246">
        <f t="shared" si="6"/>
        <v>0</v>
      </c>
      <c r="H132" s="246">
        <f t="shared" si="6"/>
        <v>0</v>
      </c>
      <c r="I132" s="246">
        <f t="shared" si="6"/>
        <v>0</v>
      </c>
      <c r="J132" s="246">
        <f t="shared" si="6"/>
        <v>0</v>
      </c>
      <c r="K132" s="247">
        <f t="shared" si="6"/>
        <v>0</v>
      </c>
    </row>
    <row r="133" spans="1:11" ht="12.75" customHeight="1" x14ac:dyDescent="0.3">
      <c r="A133" s="248" t="s">
        <v>494</v>
      </c>
      <c r="B133" s="885"/>
      <c r="C133" s="885"/>
      <c r="D133" s="885"/>
      <c r="E133" s="885"/>
      <c r="F133" s="213"/>
      <c r="G133" s="97"/>
      <c r="H133" s="97"/>
      <c r="I133" s="97"/>
      <c r="J133" s="97"/>
      <c r="K133" s="249"/>
    </row>
    <row r="134" spans="1:11" ht="12.75" customHeight="1" x14ac:dyDescent="0.3">
      <c r="A134" s="248" t="s">
        <v>495</v>
      </c>
      <c r="B134" s="885"/>
      <c r="C134" s="885"/>
      <c r="D134" s="885"/>
      <c r="E134" s="885"/>
      <c r="F134" s="213"/>
      <c r="G134" s="97"/>
      <c r="H134" s="97"/>
      <c r="I134" s="97"/>
      <c r="J134" s="97"/>
      <c r="K134" s="249"/>
    </row>
    <row r="135" spans="1:11" ht="12.75" customHeight="1" x14ac:dyDescent="0.3">
      <c r="A135" s="250" t="s">
        <v>496</v>
      </c>
      <c r="B135" s="960">
        <f>+B136+B140+B144</f>
        <v>0</v>
      </c>
      <c r="C135" s="960"/>
      <c r="D135" s="960">
        <f>+D136+D140+D144</f>
        <v>0</v>
      </c>
      <c r="E135" s="960"/>
      <c r="F135" s="246">
        <f t="shared" ref="F135:K135" si="7">+F136+F140+F144</f>
        <v>0</v>
      </c>
      <c r="G135" s="246">
        <f t="shared" si="7"/>
        <v>0</v>
      </c>
      <c r="H135" s="246">
        <f t="shared" si="7"/>
        <v>0</v>
      </c>
      <c r="I135" s="246">
        <f t="shared" si="7"/>
        <v>0</v>
      </c>
      <c r="J135" s="246">
        <f t="shared" si="7"/>
        <v>0</v>
      </c>
      <c r="K135" s="251">
        <f t="shared" si="7"/>
        <v>0</v>
      </c>
    </row>
    <row r="136" spans="1:11" ht="12.75" customHeight="1" x14ac:dyDescent="0.3">
      <c r="A136" s="248" t="s">
        <v>497</v>
      </c>
      <c r="B136" s="960">
        <f>+B137+B138+B139</f>
        <v>0</v>
      </c>
      <c r="C136" s="960"/>
      <c r="D136" s="960">
        <f>+D137+D138+D139</f>
        <v>0</v>
      </c>
      <c r="E136" s="960"/>
      <c r="F136" s="246">
        <f t="shared" ref="F136:K136" si="8">SUM(F137:F139)</f>
        <v>0</v>
      </c>
      <c r="G136" s="246">
        <f t="shared" si="8"/>
        <v>0</v>
      </c>
      <c r="H136" s="246">
        <f t="shared" si="8"/>
        <v>0</v>
      </c>
      <c r="I136" s="246">
        <f t="shared" si="8"/>
        <v>0</v>
      </c>
      <c r="J136" s="246">
        <f t="shared" si="8"/>
        <v>0</v>
      </c>
      <c r="K136" s="251">
        <f t="shared" si="8"/>
        <v>0</v>
      </c>
    </row>
    <row r="137" spans="1:11" ht="12.75" customHeight="1" x14ac:dyDescent="0.3">
      <c r="A137" s="248" t="s">
        <v>498</v>
      </c>
      <c r="B137" s="885"/>
      <c r="C137" s="885"/>
      <c r="D137" s="885"/>
      <c r="E137" s="885"/>
      <c r="F137" s="213"/>
      <c r="G137" s="213"/>
      <c r="H137" s="213"/>
      <c r="I137" s="213"/>
      <c r="J137" s="213"/>
      <c r="K137" s="207"/>
    </row>
    <row r="138" spans="1:11" ht="12.75" customHeight="1" x14ac:dyDescent="0.3">
      <c r="A138" s="248" t="s">
        <v>499</v>
      </c>
      <c r="B138" s="885"/>
      <c r="C138" s="885"/>
      <c r="D138" s="885"/>
      <c r="E138" s="885"/>
      <c r="F138" s="213"/>
      <c r="G138" s="213"/>
      <c r="H138" s="213"/>
      <c r="I138" s="213"/>
      <c r="J138" s="213"/>
      <c r="K138" s="207"/>
    </row>
    <row r="139" spans="1:11" ht="12.75" customHeight="1" x14ac:dyDescent="0.3">
      <c r="A139" s="248" t="s">
        <v>500</v>
      </c>
      <c r="B139" s="885"/>
      <c r="C139" s="885"/>
      <c r="D139" s="885"/>
      <c r="E139" s="885"/>
      <c r="F139" s="213"/>
      <c r="G139" s="213"/>
      <c r="H139" s="213"/>
      <c r="I139" s="213"/>
      <c r="J139" s="213"/>
      <c r="K139" s="207"/>
    </row>
    <row r="140" spans="1:11" ht="12.75" customHeight="1" x14ac:dyDescent="0.3">
      <c r="A140" s="248" t="s">
        <v>501</v>
      </c>
      <c r="B140" s="960">
        <f>+B141+B142+B143</f>
        <v>0</v>
      </c>
      <c r="C140" s="960"/>
      <c r="D140" s="960">
        <f>+D141+D142+D143</f>
        <v>0</v>
      </c>
      <c r="E140" s="960"/>
      <c r="F140" s="246">
        <f t="shared" ref="F140:K140" si="9">SUM(F141:F143)</f>
        <v>0</v>
      </c>
      <c r="G140" s="246">
        <f t="shared" si="9"/>
        <v>0</v>
      </c>
      <c r="H140" s="246">
        <f t="shared" si="9"/>
        <v>0</v>
      </c>
      <c r="I140" s="246">
        <f t="shared" si="9"/>
        <v>0</v>
      </c>
      <c r="J140" s="246">
        <f t="shared" si="9"/>
        <v>0</v>
      </c>
      <c r="K140" s="251">
        <f t="shared" si="9"/>
        <v>0</v>
      </c>
    </row>
    <row r="141" spans="1:11" ht="12.75" customHeight="1" x14ac:dyDescent="0.3">
      <c r="A141" s="248" t="s">
        <v>502</v>
      </c>
      <c r="B141" s="885"/>
      <c r="C141" s="885"/>
      <c r="D141" s="885"/>
      <c r="E141" s="885"/>
      <c r="F141" s="213"/>
      <c r="G141" s="213"/>
      <c r="H141" s="213"/>
      <c r="I141" s="213"/>
      <c r="J141" s="213"/>
      <c r="K141" s="207"/>
    </row>
    <row r="142" spans="1:11" ht="12.75" customHeight="1" x14ac:dyDescent="0.3">
      <c r="A142" s="248" t="s">
        <v>499</v>
      </c>
      <c r="B142" s="885"/>
      <c r="C142" s="885"/>
      <c r="D142" s="885"/>
      <c r="E142" s="885"/>
      <c r="F142" s="213"/>
      <c r="G142" s="213"/>
      <c r="H142" s="213"/>
      <c r="I142" s="213"/>
      <c r="J142" s="213"/>
      <c r="K142" s="207"/>
    </row>
    <row r="143" spans="1:11" ht="12.75" customHeight="1" x14ac:dyDescent="0.3">
      <c r="A143" s="248" t="s">
        <v>500</v>
      </c>
      <c r="B143" s="885"/>
      <c r="C143" s="885"/>
      <c r="D143" s="885"/>
      <c r="E143" s="885"/>
      <c r="F143" s="213"/>
      <c r="G143" s="213"/>
      <c r="H143" s="213"/>
      <c r="I143" s="213"/>
      <c r="J143" s="213"/>
      <c r="K143" s="207"/>
    </row>
    <row r="144" spans="1:11" ht="12.75" customHeight="1" x14ac:dyDescent="0.3">
      <c r="A144" s="248" t="s">
        <v>503</v>
      </c>
      <c r="B144" s="960">
        <f>+B145+B146</f>
        <v>0</v>
      </c>
      <c r="C144" s="960"/>
      <c r="D144" s="960">
        <f>+D145+D146</f>
        <v>0</v>
      </c>
      <c r="E144" s="960"/>
      <c r="F144" s="246">
        <f t="shared" ref="F144:K144" si="10">+F145+F146</f>
        <v>0</v>
      </c>
      <c r="G144" s="246">
        <f t="shared" si="10"/>
        <v>0</v>
      </c>
      <c r="H144" s="246">
        <f t="shared" si="10"/>
        <v>0</v>
      </c>
      <c r="I144" s="246">
        <f t="shared" si="10"/>
        <v>0</v>
      </c>
      <c r="J144" s="246">
        <f t="shared" si="10"/>
        <v>0</v>
      </c>
      <c r="K144" s="251">
        <f t="shared" si="10"/>
        <v>0</v>
      </c>
    </row>
    <row r="145" spans="1:11" ht="12.75" customHeight="1" x14ac:dyDescent="0.3">
      <c r="A145" s="248" t="s">
        <v>486</v>
      </c>
      <c r="B145" s="885"/>
      <c r="C145" s="885"/>
      <c r="D145" s="885"/>
      <c r="E145" s="885"/>
      <c r="F145" s="213"/>
      <c r="G145" s="97"/>
      <c r="H145" s="97"/>
      <c r="I145" s="97"/>
      <c r="J145" s="97"/>
      <c r="K145" s="249"/>
    </row>
    <row r="146" spans="1:11" ht="12.75" customHeight="1" x14ac:dyDescent="0.3">
      <c r="A146" s="252" t="s">
        <v>504</v>
      </c>
      <c r="B146" s="910"/>
      <c r="C146" s="910"/>
      <c r="D146" s="910"/>
      <c r="E146" s="910"/>
      <c r="F146" s="253"/>
      <c r="G146" s="254"/>
      <c r="H146" s="254"/>
      <c r="I146" s="254"/>
      <c r="J146" s="254"/>
      <c r="K146" s="255"/>
    </row>
    <row r="147" spans="1:11" ht="12.75" customHeight="1" x14ac:dyDescent="0.3">
      <c r="A147" s="256" t="s">
        <v>505</v>
      </c>
      <c r="B147" s="894">
        <f>B132+B135</f>
        <v>0</v>
      </c>
      <c r="C147" s="894"/>
      <c r="D147" s="894">
        <f>D132+D135</f>
        <v>0</v>
      </c>
      <c r="E147" s="894"/>
      <c r="F147" s="215">
        <f t="shared" ref="F147:K147" si="11">+F132+F135</f>
        <v>0</v>
      </c>
      <c r="G147" s="215">
        <f t="shared" si="11"/>
        <v>0</v>
      </c>
      <c r="H147" s="215">
        <f t="shared" si="11"/>
        <v>0</v>
      </c>
      <c r="I147" s="215">
        <f t="shared" si="11"/>
        <v>0</v>
      </c>
      <c r="J147" s="215">
        <f t="shared" si="11"/>
        <v>0</v>
      </c>
      <c r="K147" s="215">
        <f t="shared" si="11"/>
        <v>0</v>
      </c>
    </row>
    <row r="148" spans="1:11" ht="6" customHeight="1" x14ac:dyDescent="0.3">
      <c r="A148" s="257"/>
      <c r="B148" s="258"/>
      <c r="C148" s="258"/>
      <c r="D148" s="258"/>
      <c r="E148" s="258"/>
      <c r="F148" s="227"/>
      <c r="G148" s="227"/>
      <c r="H148" s="227"/>
      <c r="I148" s="227"/>
      <c r="J148" s="227"/>
      <c r="K148" s="227"/>
    </row>
    <row r="149" spans="1:11" ht="12.75" customHeight="1" x14ac:dyDescent="0.3">
      <c r="A149" s="256" t="s">
        <v>506</v>
      </c>
      <c r="B149" s="894">
        <f>B127-B147</f>
        <v>0</v>
      </c>
      <c r="C149" s="894"/>
      <c r="D149" s="894">
        <f>F127-D147</f>
        <v>0</v>
      </c>
      <c r="E149" s="894"/>
      <c r="F149" s="215">
        <f>H127-F147</f>
        <v>0</v>
      </c>
      <c r="G149" s="215">
        <f>J127-G147</f>
        <v>0</v>
      </c>
      <c r="H149" s="215">
        <f>H127-H147</f>
        <v>0</v>
      </c>
      <c r="I149" s="215">
        <f>J127-I147</f>
        <v>0</v>
      </c>
      <c r="J149" s="259"/>
      <c r="K149" s="259"/>
    </row>
    <row r="150" spans="1:11" ht="6" customHeight="1" x14ac:dyDescent="0.3">
      <c r="A150" s="257"/>
      <c r="B150" s="258"/>
      <c r="C150" s="258"/>
      <c r="D150" s="258"/>
      <c r="E150" s="258"/>
      <c r="F150" s="227"/>
      <c r="G150" s="227"/>
      <c r="H150" s="227"/>
      <c r="I150" s="227"/>
      <c r="J150" s="227"/>
      <c r="K150" s="227"/>
    </row>
    <row r="151" spans="1:11" ht="12.75" customHeight="1" x14ac:dyDescent="0.3">
      <c r="A151" s="256" t="s">
        <v>507</v>
      </c>
      <c r="B151" s="894" t="s">
        <v>460</v>
      </c>
      <c r="C151" s="894"/>
      <c r="D151" s="894"/>
      <c r="E151" s="894"/>
      <c r="F151" s="894"/>
      <c r="G151" s="894"/>
      <c r="H151" s="894"/>
      <c r="I151" s="894"/>
      <c r="J151" s="894"/>
      <c r="K151" s="894"/>
    </row>
    <row r="152" spans="1:11" ht="12.75" customHeight="1" x14ac:dyDescent="0.3">
      <c r="A152" s="257" t="s">
        <v>508</v>
      </c>
      <c r="B152" s="965"/>
      <c r="C152" s="965"/>
      <c r="D152" s="965"/>
      <c r="E152" s="965"/>
      <c r="F152" s="965"/>
      <c r="G152" s="965"/>
      <c r="H152" s="965"/>
      <c r="I152" s="965"/>
      <c r="J152" s="965"/>
      <c r="K152" s="965"/>
    </row>
    <row r="153" spans="1:11" ht="12.75" customHeight="1" x14ac:dyDescent="0.3">
      <c r="A153" s="260" t="s">
        <v>509</v>
      </c>
      <c r="B153" s="961"/>
      <c r="C153" s="961"/>
      <c r="D153" s="961"/>
      <c r="E153" s="961"/>
      <c r="F153" s="961"/>
      <c r="G153" s="961"/>
      <c r="H153" s="961"/>
      <c r="I153" s="961"/>
      <c r="J153" s="961"/>
      <c r="K153" s="961"/>
    </row>
    <row r="154" spans="1:11" ht="19.149999999999999" customHeight="1" x14ac:dyDescent="0.3">
      <c r="A154" s="962" t="s">
        <v>160</v>
      </c>
      <c r="B154" s="962"/>
      <c r="C154" s="962"/>
      <c r="D154" s="962"/>
      <c r="E154" s="962"/>
      <c r="F154" s="962"/>
      <c r="G154" s="962"/>
      <c r="H154" s="962"/>
      <c r="I154" s="962"/>
      <c r="J154" s="962"/>
      <c r="K154" s="962"/>
    </row>
    <row r="155" spans="1:11" ht="11.25" customHeight="1" x14ac:dyDescent="0.3">
      <c r="A155" s="261" t="s">
        <v>510</v>
      </c>
      <c r="B155" s="262"/>
      <c r="C155" s="262"/>
      <c r="D155" s="262"/>
      <c r="E155" s="262"/>
      <c r="F155" s="262"/>
      <c r="G155" s="262"/>
      <c r="H155" s="262"/>
      <c r="I155" s="262"/>
      <c r="J155" s="262"/>
      <c r="K155" s="262"/>
    </row>
    <row r="156" spans="1:11" ht="11.25" customHeight="1" x14ac:dyDescent="0.3">
      <c r="A156" s="963" t="s">
        <v>511</v>
      </c>
      <c r="B156" s="963"/>
      <c r="C156" s="963"/>
      <c r="D156" s="963"/>
      <c r="E156" s="963"/>
      <c r="F156" s="963"/>
      <c r="G156" s="963"/>
      <c r="H156" s="963"/>
      <c r="I156" s="963"/>
      <c r="J156" s="963"/>
      <c r="K156" s="963"/>
    </row>
    <row r="157" spans="1:11" ht="11.25" customHeight="1" x14ac:dyDescent="0.3">
      <c r="A157" s="964" t="s">
        <v>512</v>
      </c>
      <c r="B157" s="964"/>
      <c r="C157" s="964"/>
      <c r="D157" s="964"/>
      <c r="E157" s="964"/>
      <c r="F157" s="964"/>
      <c r="G157" s="964"/>
      <c r="H157" s="964"/>
      <c r="I157" s="964"/>
      <c r="J157" s="964"/>
      <c r="K157" s="964"/>
    </row>
  </sheetData>
  <sheetProtection password="F3F6" sheet="1"/>
  <mergeCells count="400">
    <mergeCell ref="B153:K153"/>
    <mergeCell ref="A154:K154"/>
    <mergeCell ref="A156:K156"/>
    <mergeCell ref="A157:K157"/>
    <mergeCell ref="B147:C147"/>
    <mergeCell ref="D147:E147"/>
    <mergeCell ref="B149:C149"/>
    <mergeCell ref="D149:E149"/>
    <mergeCell ref="B151:K151"/>
    <mergeCell ref="B152:K152"/>
    <mergeCell ref="B144:C144"/>
    <mergeCell ref="D144:E144"/>
    <mergeCell ref="B145:C145"/>
    <mergeCell ref="D145:E145"/>
    <mergeCell ref="B146:C146"/>
    <mergeCell ref="D146:E146"/>
    <mergeCell ref="B141:C141"/>
    <mergeCell ref="D141:E141"/>
    <mergeCell ref="B142:C142"/>
    <mergeCell ref="D142:E142"/>
    <mergeCell ref="B143:C143"/>
    <mergeCell ref="D143:E143"/>
    <mergeCell ref="B138:C138"/>
    <mergeCell ref="D138:E138"/>
    <mergeCell ref="B139:C139"/>
    <mergeCell ref="D139:E139"/>
    <mergeCell ref="B140:C140"/>
    <mergeCell ref="D140:E140"/>
    <mergeCell ref="B135:C135"/>
    <mergeCell ref="D135:E135"/>
    <mergeCell ref="B136:C136"/>
    <mergeCell ref="D136:E136"/>
    <mergeCell ref="B137:C137"/>
    <mergeCell ref="D137:E137"/>
    <mergeCell ref="B132:C132"/>
    <mergeCell ref="D132:E132"/>
    <mergeCell ref="B133:C133"/>
    <mergeCell ref="D133:E133"/>
    <mergeCell ref="B134:C134"/>
    <mergeCell ref="D134:E134"/>
    <mergeCell ref="B127:E127"/>
    <mergeCell ref="F127:G127"/>
    <mergeCell ref="H127:I127"/>
    <mergeCell ref="J127:K127"/>
    <mergeCell ref="A129:A131"/>
    <mergeCell ref="B129:C131"/>
    <mergeCell ref="D129:E131"/>
    <mergeCell ref="F129:G129"/>
    <mergeCell ref="H129:I129"/>
    <mergeCell ref="J129:K129"/>
    <mergeCell ref="B125:E125"/>
    <mergeCell ref="F125:G125"/>
    <mergeCell ref="H125:I125"/>
    <mergeCell ref="J125:K125"/>
    <mergeCell ref="B126:E126"/>
    <mergeCell ref="F126:G126"/>
    <mergeCell ref="H126:I126"/>
    <mergeCell ref="J126:K126"/>
    <mergeCell ref="B123:E123"/>
    <mergeCell ref="F123:G123"/>
    <mergeCell ref="H123:I123"/>
    <mergeCell ref="J123:K123"/>
    <mergeCell ref="B124:E124"/>
    <mergeCell ref="F124:G124"/>
    <mergeCell ref="H124:I124"/>
    <mergeCell ref="J124:K124"/>
    <mergeCell ref="B121:E121"/>
    <mergeCell ref="F121:G121"/>
    <mergeCell ref="H121:I121"/>
    <mergeCell ref="J121:K121"/>
    <mergeCell ref="B122:E122"/>
    <mergeCell ref="F122:G122"/>
    <mergeCell ref="H122:I122"/>
    <mergeCell ref="J122:K122"/>
    <mergeCell ref="B119:E119"/>
    <mergeCell ref="F119:G119"/>
    <mergeCell ref="H119:I119"/>
    <mergeCell ref="J119:K119"/>
    <mergeCell ref="B120:E120"/>
    <mergeCell ref="F120:G120"/>
    <mergeCell ref="H120:I120"/>
    <mergeCell ref="J120:K120"/>
    <mergeCell ref="B117:E117"/>
    <mergeCell ref="F117:G117"/>
    <mergeCell ref="H117:I117"/>
    <mergeCell ref="J117:K117"/>
    <mergeCell ref="B118:E118"/>
    <mergeCell ref="F118:G118"/>
    <mergeCell ref="H118:I118"/>
    <mergeCell ref="J118:K118"/>
    <mergeCell ref="B115:E115"/>
    <mergeCell ref="F115:G115"/>
    <mergeCell ref="H115:I115"/>
    <mergeCell ref="J115:K115"/>
    <mergeCell ref="B116:E116"/>
    <mergeCell ref="F116:G116"/>
    <mergeCell ref="H116:I116"/>
    <mergeCell ref="J116:K116"/>
    <mergeCell ref="B113:E113"/>
    <mergeCell ref="F113:G113"/>
    <mergeCell ref="H113:I113"/>
    <mergeCell ref="J113:K113"/>
    <mergeCell ref="B114:E114"/>
    <mergeCell ref="F114:G114"/>
    <mergeCell ref="H114:I114"/>
    <mergeCell ref="J114:K114"/>
    <mergeCell ref="B111:E111"/>
    <mergeCell ref="F111:G111"/>
    <mergeCell ref="H111:I111"/>
    <mergeCell ref="J111:K111"/>
    <mergeCell ref="B112:E112"/>
    <mergeCell ref="F112:G112"/>
    <mergeCell ref="H112:I112"/>
    <mergeCell ref="J112:K112"/>
    <mergeCell ref="B109:E109"/>
    <mergeCell ref="F109:G109"/>
    <mergeCell ref="H109:I109"/>
    <mergeCell ref="J109:K109"/>
    <mergeCell ref="B110:E110"/>
    <mergeCell ref="F110:G110"/>
    <mergeCell ref="H110:I110"/>
    <mergeCell ref="J110:K110"/>
    <mergeCell ref="B107:E107"/>
    <mergeCell ref="F107:G107"/>
    <mergeCell ref="H107:I107"/>
    <mergeCell ref="J107:K107"/>
    <mergeCell ref="B108:E108"/>
    <mergeCell ref="F108:G108"/>
    <mergeCell ref="H108:I108"/>
    <mergeCell ref="J108:K108"/>
    <mergeCell ref="B105:E105"/>
    <mergeCell ref="F105:G105"/>
    <mergeCell ref="H105:I105"/>
    <mergeCell ref="J105:K105"/>
    <mergeCell ref="B106:E106"/>
    <mergeCell ref="F106:G106"/>
    <mergeCell ref="H106:I106"/>
    <mergeCell ref="J106:K106"/>
    <mergeCell ref="B103:E103"/>
    <mergeCell ref="F103:G103"/>
    <mergeCell ref="H103:I103"/>
    <mergeCell ref="J103:K103"/>
    <mergeCell ref="B104:E104"/>
    <mergeCell ref="F104:G104"/>
    <mergeCell ref="H104:I104"/>
    <mergeCell ref="J104:K104"/>
    <mergeCell ref="B101:E101"/>
    <mergeCell ref="F101:G101"/>
    <mergeCell ref="H101:I101"/>
    <mergeCell ref="J101:K101"/>
    <mergeCell ref="B102:E102"/>
    <mergeCell ref="F102:G102"/>
    <mergeCell ref="H102:I102"/>
    <mergeCell ref="J102:K102"/>
    <mergeCell ref="B99:E99"/>
    <mergeCell ref="F99:G99"/>
    <mergeCell ref="H99:I99"/>
    <mergeCell ref="J99:K99"/>
    <mergeCell ref="B100:E100"/>
    <mergeCell ref="F100:G100"/>
    <mergeCell ref="H100:I100"/>
    <mergeCell ref="J100:K100"/>
    <mergeCell ref="B97:E97"/>
    <mergeCell ref="F97:G97"/>
    <mergeCell ref="H97:I97"/>
    <mergeCell ref="J97:K97"/>
    <mergeCell ref="B98:E98"/>
    <mergeCell ref="F98:G98"/>
    <mergeCell ref="H98:I98"/>
    <mergeCell ref="J98:K98"/>
    <mergeCell ref="B95:E95"/>
    <mergeCell ref="F95:G95"/>
    <mergeCell ref="H95:I95"/>
    <mergeCell ref="J95:K95"/>
    <mergeCell ref="B96:E96"/>
    <mergeCell ref="F96:G96"/>
    <mergeCell ref="H96:I96"/>
    <mergeCell ref="J96:K96"/>
    <mergeCell ref="A91:K91"/>
    <mergeCell ref="A92:A94"/>
    <mergeCell ref="B92:E94"/>
    <mergeCell ref="F92:G94"/>
    <mergeCell ref="H92:K92"/>
    <mergeCell ref="H93:I93"/>
    <mergeCell ref="J93:K93"/>
    <mergeCell ref="H94:I94"/>
    <mergeCell ref="J94:K94"/>
    <mergeCell ref="B87:G87"/>
    <mergeCell ref="H87:K87"/>
    <mergeCell ref="B88:G88"/>
    <mergeCell ref="H88:K88"/>
    <mergeCell ref="B89:G89"/>
    <mergeCell ref="H89:K89"/>
    <mergeCell ref="B82:K82"/>
    <mergeCell ref="B83:K83"/>
    <mergeCell ref="A85:A86"/>
    <mergeCell ref="B85:K85"/>
    <mergeCell ref="B86:G86"/>
    <mergeCell ref="H86:K86"/>
    <mergeCell ref="B74:K74"/>
    <mergeCell ref="B75:K75"/>
    <mergeCell ref="A77:A79"/>
    <mergeCell ref="B77:K79"/>
    <mergeCell ref="B80:K80"/>
    <mergeCell ref="B81:K81"/>
    <mergeCell ref="B67:C67"/>
    <mergeCell ref="D67:E67"/>
    <mergeCell ref="B69:C69"/>
    <mergeCell ref="D69:E69"/>
    <mergeCell ref="B71:K71"/>
    <mergeCell ref="B72:K72"/>
    <mergeCell ref="B64:C64"/>
    <mergeCell ref="D64:E64"/>
    <mergeCell ref="B65:C65"/>
    <mergeCell ref="D65:E65"/>
    <mergeCell ref="B66:C66"/>
    <mergeCell ref="D66:E66"/>
    <mergeCell ref="B61:C61"/>
    <mergeCell ref="D61:E61"/>
    <mergeCell ref="B62:C62"/>
    <mergeCell ref="D62:E62"/>
    <mergeCell ref="B63:C63"/>
    <mergeCell ref="D63:E63"/>
    <mergeCell ref="B58:C58"/>
    <mergeCell ref="D58:E58"/>
    <mergeCell ref="B59:C59"/>
    <mergeCell ref="D59:E59"/>
    <mergeCell ref="B60:C60"/>
    <mergeCell ref="D60:E60"/>
    <mergeCell ref="B55:C55"/>
    <mergeCell ref="D55:E55"/>
    <mergeCell ref="B56:C56"/>
    <mergeCell ref="D56:E56"/>
    <mergeCell ref="B57:C57"/>
    <mergeCell ref="D57:E57"/>
    <mergeCell ref="B52:C52"/>
    <mergeCell ref="D52:E52"/>
    <mergeCell ref="B53:C53"/>
    <mergeCell ref="D53:E53"/>
    <mergeCell ref="B54:C54"/>
    <mergeCell ref="D54:E54"/>
    <mergeCell ref="A49:A51"/>
    <mergeCell ref="B49:C51"/>
    <mergeCell ref="D49:E51"/>
    <mergeCell ref="F49:G49"/>
    <mergeCell ref="H49:I49"/>
    <mergeCell ref="J49:K49"/>
    <mergeCell ref="B46:E46"/>
    <mergeCell ref="F46:G46"/>
    <mergeCell ref="H46:I46"/>
    <mergeCell ref="J46:K46"/>
    <mergeCell ref="B47:E47"/>
    <mergeCell ref="F47:G47"/>
    <mergeCell ref="H47:I47"/>
    <mergeCell ref="J47:K47"/>
    <mergeCell ref="B44:E44"/>
    <mergeCell ref="F44:G44"/>
    <mergeCell ref="H44:I44"/>
    <mergeCell ref="J44:K44"/>
    <mergeCell ref="B45:E45"/>
    <mergeCell ref="F45:G45"/>
    <mergeCell ref="H45:I45"/>
    <mergeCell ref="J45:K45"/>
    <mergeCell ref="B42:E42"/>
    <mergeCell ref="F42:G42"/>
    <mergeCell ref="H42:I42"/>
    <mergeCell ref="J42:K42"/>
    <mergeCell ref="B43:E43"/>
    <mergeCell ref="F43:G43"/>
    <mergeCell ref="H43:I43"/>
    <mergeCell ref="J43:K43"/>
    <mergeCell ref="B40:E40"/>
    <mergeCell ref="F40:G40"/>
    <mergeCell ref="H40:I40"/>
    <mergeCell ref="J40:K40"/>
    <mergeCell ref="B41:E41"/>
    <mergeCell ref="F41:G41"/>
    <mergeCell ref="H41:I41"/>
    <mergeCell ref="J41:K41"/>
    <mergeCell ref="B38:E38"/>
    <mergeCell ref="F38:G38"/>
    <mergeCell ref="H38:I38"/>
    <mergeCell ref="J38:K38"/>
    <mergeCell ref="B39:E39"/>
    <mergeCell ref="F39:G39"/>
    <mergeCell ref="H39:I39"/>
    <mergeCell ref="J39:K39"/>
    <mergeCell ref="B36:E36"/>
    <mergeCell ref="F36:G36"/>
    <mergeCell ref="H36:I36"/>
    <mergeCell ref="J36:K36"/>
    <mergeCell ref="B37:E37"/>
    <mergeCell ref="F37:G37"/>
    <mergeCell ref="H37:I37"/>
    <mergeCell ref="J37:K37"/>
    <mergeCell ref="B34:E34"/>
    <mergeCell ref="F34:G34"/>
    <mergeCell ref="H34:I34"/>
    <mergeCell ref="J34:K34"/>
    <mergeCell ref="B35:E35"/>
    <mergeCell ref="F35:G35"/>
    <mergeCell ref="H35:I35"/>
    <mergeCell ref="J35:K35"/>
    <mergeCell ref="B32:E32"/>
    <mergeCell ref="F32:G32"/>
    <mergeCell ref="H32:I32"/>
    <mergeCell ref="J32:K32"/>
    <mergeCell ref="B33:E33"/>
    <mergeCell ref="F33:G33"/>
    <mergeCell ref="H33:I33"/>
    <mergeCell ref="J33:K33"/>
    <mergeCell ref="B30:E30"/>
    <mergeCell ref="F30:G30"/>
    <mergeCell ref="H30:I30"/>
    <mergeCell ref="J30:K30"/>
    <mergeCell ref="B31:E31"/>
    <mergeCell ref="F31:G31"/>
    <mergeCell ref="H31:I31"/>
    <mergeCell ref="J31:K31"/>
    <mergeCell ref="B28:E28"/>
    <mergeCell ref="F28:G28"/>
    <mergeCell ref="H28:I28"/>
    <mergeCell ref="J28:K28"/>
    <mergeCell ref="B29:E29"/>
    <mergeCell ref="F29:G29"/>
    <mergeCell ref="H29:I29"/>
    <mergeCell ref="J29:K29"/>
    <mergeCell ref="B26:E26"/>
    <mergeCell ref="F26:G26"/>
    <mergeCell ref="H26:I26"/>
    <mergeCell ref="J26:K26"/>
    <mergeCell ref="B27:E27"/>
    <mergeCell ref="F27:G27"/>
    <mergeCell ref="H27:I27"/>
    <mergeCell ref="J27:K27"/>
    <mergeCell ref="B24:E24"/>
    <mergeCell ref="F24:G24"/>
    <mergeCell ref="H24:I24"/>
    <mergeCell ref="J24:K24"/>
    <mergeCell ref="B25:E25"/>
    <mergeCell ref="F25:G25"/>
    <mergeCell ref="H25:I25"/>
    <mergeCell ref="J25:K25"/>
    <mergeCell ref="B22:E22"/>
    <mergeCell ref="F22:G22"/>
    <mergeCell ref="H22:I22"/>
    <mergeCell ref="J22:K22"/>
    <mergeCell ref="B23:E23"/>
    <mergeCell ref="F23:G23"/>
    <mergeCell ref="H23:I23"/>
    <mergeCell ref="J23:K23"/>
    <mergeCell ref="B20:E20"/>
    <mergeCell ref="F20:G20"/>
    <mergeCell ref="H20:I20"/>
    <mergeCell ref="J20:K20"/>
    <mergeCell ref="B21:E21"/>
    <mergeCell ref="F21:G21"/>
    <mergeCell ref="H21:I21"/>
    <mergeCell ref="J21:K21"/>
    <mergeCell ref="B18:E18"/>
    <mergeCell ref="F18:G18"/>
    <mergeCell ref="H18:I18"/>
    <mergeCell ref="J18:K18"/>
    <mergeCell ref="B19:E19"/>
    <mergeCell ref="F19:G19"/>
    <mergeCell ref="H19:I19"/>
    <mergeCell ref="J19:K19"/>
    <mergeCell ref="B16:E16"/>
    <mergeCell ref="F16:G16"/>
    <mergeCell ref="H16:I16"/>
    <mergeCell ref="J16:K16"/>
    <mergeCell ref="B17:E17"/>
    <mergeCell ref="F17:G17"/>
    <mergeCell ref="H17:I17"/>
    <mergeCell ref="J17:K17"/>
    <mergeCell ref="B14:E14"/>
    <mergeCell ref="F14:G14"/>
    <mergeCell ref="H14:I14"/>
    <mergeCell ref="J14:K14"/>
    <mergeCell ref="B15:E15"/>
    <mergeCell ref="F15:G15"/>
    <mergeCell ref="H15:I15"/>
    <mergeCell ref="J15:K15"/>
    <mergeCell ref="H10:K10"/>
    <mergeCell ref="H11:I11"/>
    <mergeCell ref="J11:K11"/>
    <mergeCell ref="H12:I12"/>
    <mergeCell ref="J12:K12"/>
    <mergeCell ref="B13:E13"/>
    <mergeCell ref="F13:G13"/>
    <mergeCell ref="H13:I13"/>
    <mergeCell ref="J13:K13"/>
    <mergeCell ref="A3:F3"/>
    <mergeCell ref="A4:F4"/>
    <mergeCell ref="A5:F5"/>
    <mergeCell ref="A6:F6"/>
    <mergeCell ref="A7:F7"/>
    <mergeCell ref="A10:A12"/>
    <mergeCell ref="B10:E12"/>
    <mergeCell ref="F10:G12"/>
  </mergeCells>
  <printOptions horizontalCentered="1"/>
  <pageMargins left="0.2" right="0.2" top="1.179861111111111" bottom="0.39027777777777778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8" max="16383" man="1"/>
    <brk id="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zoomScale="140" zoomScaleNormal="140" workbookViewId="0">
      <selection activeCell="B14" sqref="B14"/>
    </sheetView>
  </sheetViews>
  <sheetFormatPr defaultColWidth="8.81640625" defaultRowHeight="11.25" customHeight="1" x14ac:dyDescent="0.3"/>
  <cols>
    <col min="1" max="1" width="59.453125" style="145" customWidth="1"/>
    <col min="2" max="7" width="12.453125" style="145" customWidth="1"/>
    <col min="8" max="16384" width="8.81640625" style="145"/>
  </cols>
  <sheetData>
    <row r="1" spans="1:7" ht="15.75" customHeight="1" x14ac:dyDescent="0.3">
      <c r="A1" s="146" t="s">
        <v>513</v>
      </c>
      <c r="D1" s="132"/>
      <c r="E1" s="132"/>
    </row>
    <row r="2" spans="1:7" ht="12.75" customHeight="1" x14ac:dyDescent="0.3">
      <c r="D2" s="132"/>
      <c r="E2" s="132"/>
    </row>
    <row r="3" spans="1:7" ht="12.75" customHeight="1" x14ac:dyDescent="0.3">
      <c r="A3" s="873" t="str">
        <f>+'Informações Iniciais'!A1:B1</f>
        <v>ESTADO DO MARANHÃO - MUNICIPIO DE DAVINOPOLIS</v>
      </c>
      <c r="B3" s="873"/>
      <c r="C3" s="873"/>
      <c r="D3" s="873"/>
      <c r="E3" s="873"/>
      <c r="F3" s="873"/>
      <c r="G3" s="873"/>
    </row>
    <row r="4" spans="1:7" ht="12.75" customHeight="1" x14ac:dyDescent="0.3">
      <c r="A4" s="873" t="s">
        <v>1</v>
      </c>
      <c r="B4" s="873"/>
      <c r="C4" s="873"/>
      <c r="D4" s="873"/>
      <c r="E4" s="873"/>
      <c r="F4" s="873"/>
      <c r="G4" s="873"/>
    </row>
    <row r="5" spans="1:7" ht="12.75" customHeight="1" x14ac:dyDescent="0.3">
      <c r="A5" s="872" t="s">
        <v>514</v>
      </c>
      <c r="B5" s="872"/>
      <c r="C5" s="872"/>
      <c r="D5" s="872"/>
      <c r="E5" s="872"/>
      <c r="F5" s="872"/>
      <c r="G5" s="872"/>
    </row>
    <row r="6" spans="1:7" ht="12.75" customHeight="1" x14ac:dyDescent="0.3">
      <c r="A6" s="873" t="s">
        <v>29</v>
      </c>
      <c r="B6" s="873"/>
      <c r="C6" s="873"/>
      <c r="D6" s="873"/>
      <c r="E6" s="873"/>
      <c r="F6" s="873"/>
      <c r="G6" s="873"/>
    </row>
    <row r="7" spans="1:7" ht="12.75" customHeight="1" x14ac:dyDescent="0.3">
      <c r="A7" s="873" t="str">
        <f>+'Informações Iniciais'!A5:B5</f>
        <v>1º Bimestre de 2018</v>
      </c>
      <c r="B7" s="873"/>
      <c r="C7" s="873"/>
      <c r="D7" s="873"/>
      <c r="E7" s="873"/>
      <c r="F7" s="873"/>
      <c r="G7" s="873"/>
    </row>
    <row r="8" spans="1:7" ht="12.75" customHeight="1" x14ac:dyDescent="0.3">
      <c r="A8" s="158"/>
      <c r="B8" s="158"/>
      <c r="C8" s="158"/>
      <c r="D8" s="158"/>
      <c r="E8" s="158"/>
      <c r="F8" s="158"/>
      <c r="G8" s="158"/>
    </row>
    <row r="9" spans="1:7" ht="12.75" customHeight="1" x14ac:dyDescent="0.3">
      <c r="A9" s="145" t="s">
        <v>515</v>
      </c>
      <c r="D9" s="181"/>
      <c r="E9" s="132"/>
      <c r="G9" s="151" t="s">
        <v>31</v>
      </c>
    </row>
    <row r="10" spans="1:7" ht="12.75" customHeight="1" x14ac:dyDescent="0.3">
      <c r="A10" s="263"/>
      <c r="B10" s="264"/>
      <c r="C10" s="265"/>
      <c r="D10" s="966" t="s">
        <v>36</v>
      </c>
      <c r="E10" s="966"/>
      <c r="F10" s="265"/>
      <c r="G10" s="266"/>
    </row>
    <row r="11" spans="1:7" ht="12.75" customHeight="1" x14ac:dyDescent="0.3">
      <c r="A11" s="267" t="s">
        <v>516</v>
      </c>
      <c r="B11" s="967" t="s">
        <v>517</v>
      </c>
      <c r="C11" s="967"/>
      <c r="D11" s="968" t="s">
        <v>518</v>
      </c>
      <c r="E11" s="968"/>
      <c r="F11" s="969" t="s">
        <v>519</v>
      </c>
      <c r="G11" s="969"/>
    </row>
    <row r="12" spans="1:7" ht="12.75" customHeight="1" x14ac:dyDescent="0.3">
      <c r="A12" s="268"/>
      <c r="B12" s="970" t="s">
        <v>40</v>
      </c>
      <c r="C12" s="970"/>
      <c r="D12" s="971" t="s">
        <v>41</v>
      </c>
      <c r="E12" s="971"/>
      <c r="F12" s="972" t="s">
        <v>43</v>
      </c>
      <c r="G12" s="972"/>
    </row>
    <row r="13" spans="1:7" ht="12.75" customHeight="1" x14ac:dyDescent="0.3">
      <c r="A13" s="28" t="s">
        <v>520</v>
      </c>
      <c r="B13" s="885"/>
      <c r="C13" s="885"/>
      <c r="D13" s="885"/>
      <c r="E13" s="885"/>
      <c r="F13" s="885"/>
      <c r="G13" s="885"/>
    </row>
    <row r="14" spans="1:7" ht="12.75" customHeight="1" x14ac:dyDescent="0.3">
      <c r="A14" s="28" t="s">
        <v>401</v>
      </c>
      <c r="B14" s="960">
        <f>+B15+B18</f>
        <v>0</v>
      </c>
      <c r="C14" s="960"/>
      <c r="D14" s="960">
        <f>+D15+D18</f>
        <v>0</v>
      </c>
      <c r="E14" s="960"/>
      <c r="F14" s="960">
        <f>+F15+F18</f>
        <v>0</v>
      </c>
      <c r="G14" s="960"/>
    </row>
    <row r="15" spans="1:7" ht="12.75" customHeight="1" x14ac:dyDescent="0.3">
      <c r="A15" s="269" t="s">
        <v>521</v>
      </c>
      <c r="B15" s="960">
        <f>IF(ABS(B17)&gt;B16,0,B16-ABS(B17))</f>
        <v>0</v>
      </c>
      <c r="C15" s="960"/>
      <c r="D15" s="960">
        <f>IF(ABS(D17)&gt;D16,0,D16-ABS(D17))</f>
        <v>0</v>
      </c>
      <c r="E15" s="960"/>
      <c r="F15" s="960">
        <f>IF(ABS(F17)&gt;F16,0,F16-ABS(F17))</f>
        <v>0</v>
      </c>
      <c r="G15" s="960"/>
    </row>
    <row r="16" spans="1:7" ht="12.75" customHeight="1" x14ac:dyDescent="0.3">
      <c r="A16" s="269" t="s">
        <v>522</v>
      </c>
      <c r="B16" s="885"/>
      <c r="C16" s="885"/>
      <c r="D16" s="885"/>
      <c r="E16" s="885"/>
      <c r="F16" s="885"/>
      <c r="G16" s="885"/>
    </row>
    <row r="17" spans="1:9" ht="12.75" customHeight="1" x14ac:dyDescent="0.3">
      <c r="A17" s="269" t="s">
        <v>523</v>
      </c>
      <c r="B17" s="885"/>
      <c r="C17" s="885"/>
      <c r="D17" s="885"/>
      <c r="E17" s="885"/>
      <c r="F17" s="885"/>
      <c r="G17" s="885"/>
    </row>
    <row r="18" spans="1:9" ht="12.75" customHeight="1" x14ac:dyDescent="0.3">
      <c r="A18" s="269" t="s">
        <v>524</v>
      </c>
      <c r="B18" s="885"/>
      <c r="C18" s="885"/>
      <c r="D18" s="885"/>
      <c r="E18" s="885"/>
      <c r="F18" s="885"/>
      <c r="G18" s="885"/>
    </row>
    <row r="19" spans="1:9" ht="12.75" customHeight="1" x14ac:dyDescent="0.3">
      <c r="A19" s="28" t="s">
        <v>525</v>
      </c>
      <c r="B19" s="960">
        <f>IF(ABS(B14)&gt;B13,0,B13-ABS(B14))</f>
        <v>0</v>
      </c>
      <c r="C19" s="960"/>
      <c r="D19" s="960">
        <f>IF(ABS(D14)&gt;D13,0,D13-ABS(D14))</f>
        <v>0</v>
      </c>
      <c r="E19" s="960"/>
      <c r="F19" s="960">
        <f>IF(ABS(F14)&gt;F13,0,F13-ABS(F14))</f>
        <v>0</v>
      </c>
      <c r="G19" s="960"/>
    </row>
    <row r="20" spans="1:9" ht="12.75" customHeight="1" x14ac:dyDescent="0.3">
      <c r="A20" s="28" t="s">
        <v>526</v>
      </c>
      <c r="B20" s="885"/>
      <c r="C20" s="885"/>
      <c r="D20" s="885"/>
      <c r="E20" s="885"/>
      <c r="F20" s="885"/>
      <c r="G20" s="885"/>
    </row>
    <row r="21" spans="1:9" ht="12.75" customHeight="1" x14ac:dyDescent="0.3">
      <c r="A21" s="28" t="s">
        <v>527</v>
      </c>
      <c r="B21" s="885"/>
      <c r="C21" s="885"/>
      <c r="D21" s="885"/>
      <c r="E21" s="885"/>
      <c r="F21" s="885"/>
      <c r="G21" s="885"/>
    </row>
    <row r="22" spans="1:9" ht="12.75" customHeight="1" x14ac:dyDescent="0.3">
      <c r="A22" s="270" t="s">
        <v>528</v>
      </c>
      <c r="B22" s="890">
        <f>B19+B20-B21</f>
        <v>0</v>
      </c>
      <c r="C22" s="890"/>
      <c r="D22" s="890">
        <f>D19+D20-D21</f>
        <v>0</v>
      </c>
      <c r="E22" s="890"/>
      <c r="F22" s="890">
        <f>F19+F20-F21</f>
        <v>0</v>
      </c>
      <c r="G22" s="890"/>
    </row>
    <row r="23" spans="1:9" ht="12.75" customHeight="1" x14ac:dyDescent="0.3">
      <c r="A23" s="149"/>
      <c r="B23" s="978">
        <f>IF(B17&lt;0,SUM(B15:C18),+B15+B18-B17)</f>
        <v>0</v>
      </c>
      <c r="C23" s="978"/>
      <c r="D23" s="978">
        <f>IF(D17&lt;0,SUM(D15:E18),+D15+D18-D17)</f>
        <v>0</v>
      </c>
      <c r="E23" s="978"/>
      <c r="F23" s="978">
        <f>IF(F17&lt;0,SUM(F15:G18),+F15+F18-F17)</f>
        <v>0</v>
      </c>
      <c r="G23" s="978"/>
    </row>
    <row r="24" spans="1:9" ht="12.75" customHeight="1" x14ac:dyDescent="0.3">
      <c r="A24" s="874" t="s">
        <v>529</v>
      </c>
      <c r="B24" s="271"/>
      <c r="C24" s="272"/>
      <c r="D24" s="979" t="s">
        <v>466</v>
      </c>
      <c r="E24" s="979"/>
      <c r="F24" s="272"/>
      <c r="G24" s="273"/>
    </row>
    <row r="25" spans="1:9" ht="12.75" customHeight="1" x14ac:dyDescent="0.3">
      <c r="A25" s="874"/>
      <c r="B25" s="274"/>
      <c r="C25" s="275" t="s">
        <v>37</v>
      </c>
      <c r="D25" s="276"/>
      <c r="E25" s="274"/>
      <c r="F25" s="275" t="s">
        <v>39</v>
      </c>
      <c r="G25" s="276"/>
    </row>
    <row r="26" spans="1:9" ht="12.75" customHeight="1" x14ac:dyDescent="0.3">
      <c r="A26" s="874"/>
      <c r="B26" s="277"/>
      <c r="C26" s="278" t="s">
        <v>530</v>
      </c>
      <c r="D26" s="279"/>
      <c r="E26" s="277"/>
      <c r="F26" s="278" t="s">
        <v>531</v>
      </c>
      <c r="G26" s="279"/>
    </row>
    <row r="27" spans="1:9" ht="12.75" customHeight="1" x14ac:dyDescent="0.3">
      <c r="A27" s="280" t="s">
        <v>457</v>
      </c>
      <c r="B27" s="973">
        <f>F22-D22</f>
        <v>0</v>
      </c>
      <c r="C27" s="973"/>
      <c r="D27" s="973"/>
      <c r="E27" s="973">
        <f>F22-B22</f>
        <v>0</v>
      </c>
      <c r="F27" s="973"/>
      <c r="G27" s="973"/>
    </row>
    <row r="28" spans="1:9" ht="12.75" customHeight="1" x14ac:dyDescent="0.3">
      <c r="A28" s="28"/>
      <c r="B28" s="22"/>
      <c r="C28" s="22"/>
      <c r="D28" s="22"/>
      <c r="E28" s="22"/>
      <c r="F28" s="22"/>
      <c r="G28" s="139"/>
    </row>
    <row r="29" spans="1:9" ht="11.25" customHeight="1" x14ac:dyDescent="0.3">
      <c r="A29" s="974" t="s">
        <v>532</v>
      </c>
      <c r="B29" s="974"/>
      <c r="C29" s="974"/>
      <c r="D29" s="974"/>
      <c r="E29" s="975" t="s">
        <v>533</v>
      </c>
      <c r="F29" s="975"/>
      <c r="G29" s="975"/>
    </row>
    <row r="30" spans="1:9" ht="11.25" customHeight="1" x14ac:dyDescent="0.3">
      <c r="A30" s="974"/>
      <c r="B30" s="974"/>
      <c r="C30" s="974"/>
      <c r="D30" s="974"/>
      <c r="E30" s="975"/>
      <c r="F30" s="975"/>
      <c r="G30" s="975"/>
    </row>
    <row r="31" spans="1:9" ht="12.75" customHeight="1" x14ac:dyDescent="0.3">
      <c r="A31" s="280" t="s">
        <v>534</v>
      </c>
      <c r="B31" s="281"/>
      <c r="C31" s="281"/>
      <c r="D31" s="281"/>
      <c r="E31" s="976"/>
      <c r="F31" s="976"/>
      <c r="G31" s="976"/>
    </row>
    <row r="32" spans="1:9" ht="12.75" customHeight="1" x14ac:dyDescent="0.3">
      <c r="A32" s="977" t="s">
        <v>160</v>
      </c>
      <c r="B32" s="977"/>
      <c r="C32" s="977"/>
      <c r="D32" s="977"/>
      <c r="E32" s="977"/>
      <c r="F32" s="977"/>
      <c r="G32" s="977"/>
      <c r="H32" s="282"/>
      <c r="I32" s="282"/>
    </row>
  </sheetData>
  <sheetProtection selectLockedCells="1" selectUnlockedCells="1"/>
  <mergeCells count="53">
    <mergeCell ref="A29:D30"/>
    <mergeCell ref="E29:G30"/>
    <mergeCell ref="E31:G31"/>
    <mergeCell ref="A32:G32"/>
    <mergeCell ref="B23:C23"/>
    <mergeCell ref="D23:E23"/>
    <mergeCell ref="F23:G23"/>
    <mergeCell ref="A24:A26"/>
    <mergeCell ref="D24:E24"/>
    <mergeCell ref="B27:D27"/>
    <mergeCell ref="E27:G27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B17:C17"/>
    <mergeCell ref="D17:E17"/>
    <mergeCell ref="F17:G17"/>
    <mergeCell ref="B18:C18"/>
    <mergeCell ref="D18:E18"/>
    <mergeCell ref="F18:G18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A3:G3"/>
    <mergeCell ref="A4:G4"/>
    <mergeCell ref="A5:G5"/>
    <mergeCell ref="A6:G6"/>
    <mergeCell ref="A7:G7"/>
    <mergeCell ref="D10:E10"/>
  </mergeCells>
  <printOptions horizontalCentered="1"/>
  <pageMargins left="0.39027777777777778" right="0.2" top="0.59027777777777779" bottom="0.39027777777777778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536"/>
  <sheetViews>
    <sheetView showGridLines="0" topLeftCell="B100" zoomScale="140" zoomScaleNormal="140" workbookViewId="0">
      <selection activeCell="B115" sqref="B115:H115"/>
    </sheetView>
  </sheetViews>
  <sheetFormatPr defaultColWidth="16.453125" defaultRowHeight="11.25" customHeight="1" x14ac:dyDescent="0.25"/>
  <cols>
    <col min="1" max="1" width="74.453125" style="283" customWidth="1"/>
    <col min="2" max="2" width="17.81640625" style="283" customWidth="1"/>
    <col min="3" max="3" width="17.81640625" style="284" customWidth="1"/>
    <col min="4" max="5" width="17.81640625" style="283" customWidth="1"/>
    <col min="6" max="6" width="19.1796875" style="283" customWidth="1"/>
    <col min="7" max="7" width="17.7265625" style="283" customWidth="1"/>
    <col min="8" max="8" width="20.453125" style="283" customWidth="1"/>
    <col min="9" max="254" width="7.54296875" style="283" customWidth="1"/>
    <col min="255" max="255" width="54.7265625" style="283" customWidth="1"/>
    <col min="256" max="16384" width="16.453125" style="283"/>
  </cols>
  <sheetData>
    <row r="1" spans="1:8" ht="11.25" customHeight="1" x14ac:dyDescent="0.3">
      <c r="A1" s="32" t="s">
        <v>535</v>
      </c>
      <c r="B1" s="285"/>
      <c r="C1" s="286"/>
      <c r="D1" s="285"/>
    </row>
    <row r="2" spans="1:8" ht="11.25" customHeight="1" x14ac:dyDescent="0.25">
      <c r="A2" s="193"/>
      <c r="B2" s="193"/>
      <c r="C2" s="269"/>
      <c r="D2" s="193"/>
    </row>
    <row r="3" spans="1:8" ht="13.15" customHeight="1" x14ac:dyDescent="0.3">
      <c r="A3" s="873" t="str">
        <f>+'Informações Iniciais'!A1:B1</f>
        <v>ESTADO DO MARANHÃO - MUNICIPIO DE DAVINOPOLIS</v>
      </c>
      <c r="B3" s="873"/>
      <c r="C3" s="873"/>
      <c r="D3" s="873"/>
    </row>
    <row r="4" spans="1:8" ht="13.15" customHeight="1" x14ac:dyDescent="0.3">
      <c r="A4" s="873" t="s">
        <v>1</v>
      </c>
      <c r="B4" s="873"/>
      <c r="C4" s="873"/>
      <c r="D4" s="873"/>
    </row>
    <row r="5" spans="1:8" ht="13.15" customHeight="1" x14ac:dyDescent="0.3">
      <c r="A5" s="872" t="s">
        <v>536</v>
      </c>
      <c r="B5" s="872"/>
      <c r="C5" s="872"/>
      <c r="D5" s="872"/>
    </row>
    <row r="6" spans="1:8" ht="13.15" customHeight="1" x14ac:dyDescent="0.3">
      <c r="A6" s="873" t="s">
        <v>29</v>
      </c>
      <c r="B6" s="873"/>
      <c r="C6" s="873"/>
      <c r="D6" s="873"/>
    </row>
    <row r="7" spans="1:8" ht="13.15" customHeight="1" x14ac:dyDescent="0.3">
      <c r="A7" s="873" t="str">
        <f>+'Informações Iniciais'!A5:B5</f>
        <v>1º Bimestre de 2018</v>
      </c>
      <c r="B7" s="873"/>
      <c r="C7" s="873"/>
      <c r="D7" s="873"/>
    </row>
    <row r="8" spans="1:8" ht="11.25" customHeight="1" x14ac:dyDescent="0.3">
      <c r="A8" s="149"/>
      <c r="B8" s="149"/>
      <c r="C8" s="149"/>
      <c r="D8" s="149"/>
    </row>
    <row r="9" spans="1:8" ht="11.25" customHeight="1" x14ac:dyDescent="0.3">
      <c r="A9" s="287" t="s">
        <v>537</v>
      </c>
      <c r="B9" s="288"/>
      <c r="C9" s="288"/>
      <c r="D9" s="288"/>
      <c r="E9" s="289"/>
      <c r="F9" s="289"/>
      <c r="G9" s="289"/>
      <c r="H9" s="290" t="s">
        <v>538</v>
      </c>
    </row>
    <row r="10" spans="1:8" ht="11.25" customHeight="1" x14ac:dyDescent="0.25">
      <c r="A10" s="980" t="s">
        <v>539</v>
      </c>
      <c r="B10" s="980"/>
      <c r="C10" s="980"/>
      <c r="D10" s="980"/>
      <c r="E10" s="980"/>
      <c r="F10" s="980"/>
      <c r="G10" s="980"/>
      <c r="H10" s="980"/>
    </row>
    <row r="11" spans="1:8" ht="11.25" customHeight="1" x14ac:dyDescent="0.25">
      <c r="A11" s="980"/>
      <c r="B11" s="980"/>
      <c r="C11" s="980"/>
      <c r="D11" s="980"/>
      <c r="E11" s="980"/>
      <c r="F11" s="980"/>
      <c r="G11" s="980"/>
      <c r="H11" s="980"/>
    </row>
    <row r="12" spans="1:8" ht="11.25" customHeight="1" x14ac:dyDescent="0.25">
      <c r="A12" s="291"/>
      <c r="B12" s="981" t="s">
        <v>540</v>
      </c>
      <c r="C12" s="982" t="s">
        <v>541</v>
      </c>
      <c r="D12" s="982"/>
      <c r="E12" s="982"/>
      <c r="F12" s="982"/>
      <c r="G12" s="982"/>
      <c r="H12" s="982"/>
    </row>
    <row r="13" spans="1:8" ht="13.15" customHeight="1" x14ac:dyDescent="0.25">
      <c r="A13" s="293" t="s">
        <v>542</v>
      </c>
      <c r="B13" s="981"/>
      <c r="C13" s="983" t="s">
        <v>35</v>
      </c>
      <c r="D13" s="983"/>
      <c r="E13" s="983"/>
      <c r="F13" s="983"/>
      <c r="G13" s="983"/>
      <c r="H13" s="983"/>
    </row>
    <row r="14" spans="1:8" ht="11.25" customHeight="1" x14ac:dyDescent="0.25">
      <c r="A14" s="294"/>
      <c r="B14" s="981"/>
      <c r="C14" s="984" t="s">
        <v>40</v>
      </c>
      <c r="D14" s="984"/>
      <c r="E14" s="984"/>
      <c r="F14" s="984"/>
      <c r="G14" s="984"/>
      <c r="H14" s="984"/>
    </row>
    <row r="15" spans="1:8" ht="11.25" customHeight="1" x14ac:dyDescent="0.3">
      <c r="A15" s="295" t="s">
        <v>377</v>
      </c>
      <c r="B15" s="296">
        <f>B16+B22+B23+B26+B35</f>
        <v>55055272.719999999</v>
      </c>
      <c r="C15" s="985">
        <f>C16+C22+C23+C26+C35</f>
        <v>6332489.1200000001</v>
      </c>
      <c r="D15" s="985"/>
      <c r="E15" s="985"/>
      <c r="F15" s="985"/>
      <c r="G15" s="985"/>
      <c r="H15" s="985"/>
    </row>
    <row r="16" spans="1:8" ht="11.25" customHeight="1" x14ac:dyDescent="0.3">
      <c r="A16" s="297" t="s">
        <v>543</v>
      </c>
      <c r="B16" s="298">
        <f>SUM(B17:B21)</f>
        <v>2067411.67</v>
      </c>
      <c r="C16" s="986">
        <f>SUM(C17:C21)</f>
        <v>179052.82</v>
      </c>
      <c r="D16" s="986"/>
      <c r="E16" s="986"/>
      <c r="F16" s="986"/>
      <c r="G16" s="986"/>
      <c r="H16" s="986"/>
    </row>
    <row r="17" spans="1:8" ht="11.25" customHeight="1" x14ac:dyDescent="0.3">
      <c r="A17" s="299" t="s">
        <v>379</v>
      </c>
      <c r="B17" s="300">
        <v>12398.44</v>
      </c>
      <c r="C17" s="987">
        <v>0</v>
      </c>
      <c r="D17" s="987"/>
      <c r="E17" s="987"/>
      <c r="F17" s="987"/>
      <c r="G17" s="987"/>
      <c r="H17" s="987"/>
    </row>
    <row r="18" spans="1:8" ht="11.25" customHeight="1" x14ac:dyDescent="0.3">
      <c r="A18" s="299" t="s">
        <v>380</v>
      </c>
      <c r="B18" s="300">
        <v>426036.34</v>
      </c>
      <c r="C18" s="987">
        <v>129781.88</v>
      </c>
      <c r="D18" s="987"/>
      <c r="E18" s="987"/>
      <c r="F18" s="987"/>
      <c r="G18" s="987"/>
      <c r="H18" s="987"/>
    </row>
    <row r="19" spans="1:8" ht="11.25" customHeight="1" x14ac:dyDescent="0.3">
      <c r="A19" s="299" t="s">
        <v>381</v>
      </c>
      <c r="B19" s="300">
        <v>21490.63</v>
      </c>
      <c r="C19" s="987">
        <v>0</v>
      </c>
      <c r="D19" s="987"/>
      <c r="E19" s="987"/>
      <c r="F19" s="987"/>
      <c r="G19" s="987"/>
      <c r="H19" s="987"/>
    </row>
    <row r="20" spans="1:8" ht="11.25" customHeight="1" x14ac:dyDescent="0.3">
      <c r="A20" s="299" t="s">
        <v>382</v>
      </c>
      <c r="B20" s="300">
        <v>348120</v>
      </c>
      <c r="C20" s="987">
        <v>0</v>
      </c>
      <c r="D20" s="987"/>
      <c r="E20" s="987"/>
      <c r="F20" s="987"/>
      <c r="G20" s="987"/>
      <c r="H20" s="987"/>
    </row>
    <row r="21" spans="1:8" ht="11.25" customHeight="1" x14ac:dyDescent="0.3">
      <c r="A21" s="299" t="s">
        <v>383</v>
      </c>
      <c r="B21" s="300">
        <v>1259366.26</v>
      </c>
      <c r="C21" s="987">
        <v>49270.94</v>
      </c>
      <c r="D21" s="987"/>
      <c r="E21" s="987"/>
      <c r="F21" s="987"/>
      <c r="G21" s="987"/>
      <c r="H21" s="987"/>
    </row>
    <row r="22" spans="1:8" ht="11.25" customHeight="1" x14ac:dyDescent="0.3">
      <c r="A22" s="301" t="s">
        <v>544</v>
      </c>
      <c r="B22" s="300">
        <v>197323.42</v>
      </c>
      <c r="C22" s="987">
        <v>0</v>
      </c>
      <c r="D22" s="987"/>
      <c r="E22" s="987"/>
      <c r="F22" s="987"/>
      <c r="G22" s="987"/>
      <c r="H22" s="987"/>
    </row>
    <row r="23" spans="1:8" ht="11.25" customHeight="1" x14ac:dyDescent="0.3">
      <c r="A23" s="299" t="s">
        <v>545</v>
      </c>
      <c r="B23" s="298">
        <f>B24+B25</f>
        <v>163490.23000000001</v>
      </c>
      <c r="C23" s="988">
        <f>C24+C25</f>
        <v>5765.73</v>
      </c>
      <c r="D23" s="988"/>
      <c r="E23" s="988"/>
      <c r="F23" s="988"/>
      <c r="G23" s="988"/>
      <c r="H23" s="988"/>
    </row>
    <row r="24" spans="1:8" ht="11.25" customHeight="1" x14ac:dyDescent="0.3">
      <c r="A24" s="302" t="s">
        <v>546</v>
      </c>
      <c r="B24" s="300"/>
      <c r="C24" s="987">
        <v>0</v>
      </c>
      <c r="D24" s="987"/>
      <c r="E24" s="987"/>
      <c r="F24" s="987"/>
      <c r="G24" s="987"/>
      <c r="H24" s="987"/>
    </row>
    <row r="25" spans="1:8" ht="11.25" customHeight="1" x14ac:dyDescent="0.3">
      <c r="A25" s="299" t="s">
        <v>484</v>
      </c>
      <c r="B25" s="300">
        <v>163490.23000000001</v>
      </c>
      <c r="C25" s="987">
        <v>5765.73</v>
      </c>
      <c r="D25" s="987"/>
      <c r="E25" s="987"/>
      <c r="F25" s="987"/>
      <c r="G25" s="987"/>
      <c r="H25" s="987"/>
    </row>
    <row r="26" spans="1:8" ht="11.25" customHeight="1" x14ac:dyDescent="0.3">
      <c r="A26" s="302" t="s">
        <v>547</v>
      </c>
      <c r="B26" s="298">
        <f>SUM(B27:B34)</f>
        <v>52380070.509999998</v>
      </c>
      <c r="C26" s="989">
        <f>SUM(C27:C34)</f>
        <v>6147670.5700000003</v>
      </c>
      <c r="D26" s="989"/>
      <c r="E26" s="989"/>
      <c r="F26" s="989"/>
      <c r="G26" s="989"/>
      <c r="H26" s="989"/>
    </row>
    <row r="27" spans="1:8" ht="11.25" customHeight="1" x14ac:dyDescent="0.3">
      <c r="A27" s="299" t="s">
        <v>392</v>
      </c>
      <c r="B27" s="300">
        <v>11953044.189999999</v>
      </c>
      <c r="C27" s="987">
        <v>1846080.03</v>
      </c>
      <c r="D27" s="987"/>
      <c r="E27" s="987"/>
      <c r="F27" s="987"/>
      <c r="G27" s="987"/>
      <c r="H27" s="987"/>
    </row>
    <row r="28" spans="1:8" ht="11.25" customHeight="1" x14ac:dyDescent="0.3">
      <c r="A28" s="299" t="s">
        <v>393</v>
      </c>
      <c r="B28" s="300">
        <v>1742170.49</v>
      </c>
      <c r="C28" s="987">
        <v>741865.02</v>
      </c>
      <c r="D28" s="987"/>
      <c r="E28" s="987"/>
      <c r="F28" s="987"/>
      <c r="G28" s="987"/>
      <c r="H28" s="987"/>
    </row>
    <row r="29" spans="1:8" ht="11.25" customHeight="1" x14ac:dyDescent="0.3">
      <c r="A29" s="299" t="s">
        <v>394</v>
      </c>
      <c r="B29" s="300">
        <v>0</v>
      </c>
      <c r="C29" s="987">
        <v>0</v>
      </c>
      <c r="D29" s="987"/>
      <c r="E29" s="987"/>
      <c r="F29" s="987"/>
      <c r="G29" s="987"/>
      <c r="H29" s="987"/>
    </row>
    <row r="30" spans="1:8" ht="11.25" customHeight="1" x14ac:dyDescent="0.3">
      <c r="A30" s="299" t="s">
        <v>395</v>
      </c>
      <c r="B30" s="300">
        <v>0</v>
      </c>
      <c r="C30" s="987">
        <v>0</v>
      </c>
      <c r="D30" s="987"/>
      <c r="E30" s="987"/>
      <c r="F30" s="987"/>
      <c r="G30" s="987"/>
      <c r="H30" s="987"/>
    </row>
    <row r="31" spans="1:8" ht="11.25" customHeight="1" x14ac:dyDescent="0.3">
      <c r="A31" s="299" t="s">
        <v>396</v>
      </c>
      <c r="B31" s="300">
        <v>0</v>
      </c>
      <c r="C31" s="987">
        <v>0</v>
      </c>
      <c r="D31" s="987"/>
      <c r="E31" s="987"/>
      <c r="F31" s="987"/>
      <c r="G31" s="987"/>
      <c r="H31" s="987"/>
    </row>
    <row r="32" spans="1:8" ht="11.25" customHeight="1" x14ac:dyDescent="0.3">
      <c r="A32" s="295" t="s">
        <v>397</v>
      </c>
      <c r="B32" s="300">
        <v>0</v>
      </c>
      <c r="C32" s="990">
        <v>0</v>
      </c>
      <c r="D32" s="990"/>
      <c r="E32" s="990"/>
      <c r="F32" s="990"/>
      <c r="G32" s="990"/>
      <c r="H32" s="990"/>
    </row>
    <row r="33" spans="1:8" ht="11.25" customHeight="1" x14ac:dyDescent="0.3">
      <c r="A33" s="299" t="s">
        <v>398</v>
      </c>
      <c r="B33" s="300">
        <v>0</v>
      </c>
      <c r="C33" s="987">
        <v>0</v>
      </c>
      <c r="D33" s="987"/>
      <c r="E33" s="987"/>
      <c r="F33" s="987"/>
      <c r="G33" s="987"/>
      <c r="H33" s="987"/>
    </row>
    <row r="34" spans="1:8" ht="11.25" customHeight="1" x14ac:dyDescent="0.3">
      <c r="A34" s="299" t="s">
        <v>399</v>
      </c>
      <c r="B34" s="300">
        <v>38684855.829999998</v>
      </c>
      <c r="C34" s="987">
        <v>3559725.52</v>
      </c>
      <c r="D34" s="987"/>
      <c r="E34" s="987"/>
      <c r="F34" s="987"/>
      <c r="G34" s="987"/>
      <c r="H34" s="987"/>
    </row>
    <row r="35" spans="1:8" ht="11.25" customHeight="1" x14ac:dyDescent="0.3">
      <c r="A35" s="299" t="s">
        <v>548</v>
      </c>
      <c r="B35" s="298">
        <f>SUM(B36:B37)</f>
        <v>246976.89</v>
      </c>
      <c r="C35" s="988">
        <f>SUM(C36:C37)</f>
        <v>0</v>
      </c>
      <c r="D35" s="988"/>
      <c r="E35" s="988"/>
      <c r="F35" s="988"/>
      <c r="G35" s="988"/>
      <c r="H35" s="988"/>
    </row>
    <row r="36" spans="1:8" ht="11.25" customHeight="1" x14ac:dyDescent="0.3">
      <c r="A36" s="302" t="s">
        <v>549</v>
      </c>
      <c r="B36" s="300">
        <v>0</v>
      </c>
      <c r="C36" s="987">
        <v>0</v>
      </c>
      <c r="D36" s="987"/>
      <c r="E36" s="987"/>
      <c r="F36" s="987"/>
      <c r="G36" s="987"/>
      <c r="H36" s="987"/>
    </row>
    <row r="37" spans="1:8" ht="11.25" customHeight="1" x14ac:dyDescent="0.3">
      <c r="A37" s="299" t="s">
        <v>550</v>
      </c>
      <c r="B37" s="300">
        <v>246976.89</v>
      </c>
      <c r="C37" s="987">
        <v>0</v>
      </c>
      <c r="D37" s="987"/>
      <c r="E37" s="987"/>
      <c r="F37" s="987"/>
      <c r="G37" s="987"/>
      <c r="H37" s="987"/>
    </row>
    <row r="38" spans="1:8" ht="11.25" customHeight="1" x14ac:dyDescent="0.3">
      <c r="A38" s="302" t="s">
        <v>551</v>
      </c>
      <c r="B38" s="298">
        <f>B15-B24-B36</f>
        <v>55055272.719999999</v>
      </c>
      <c r="C38" s="988">
        <f>C15-C24-C36</f>
        <v>6332489.1200000001</v>
      </c>
      <c r="D38" s="988"/>
      <c r="E38" s="988"/>
      <c r="F38" s="988"/>
      <c r="G38" s="988"/>
      <c r="H38" s="988"/>
    </row>
    <row r="39" spans="1:8" ht="11.25" customHeight="1" x14ac:dyDescent="0.3">
      <c r="A39" s="302" t="s">
        <v>552</v>
      </c>
      <c r="B39" s="303">
        <f>B40+B41+B42+B46+B49</f>
        <v>8235780.8799999999</v>
      </c>
      <c r="C39" s="991">
        <f>C40+C41+C42+C46+C49</f>
        <v>0</v>
      </c>
      <c r="D39" s="991"/>
      <c r="E39" s="991"/>
      <c r="F39" s="991"/>
      <c r="G39" s="991"/>
      <c r="H39" s="991"/>
    </row>
    <row r="40" spans="1:8" ht="11.25" customHeight="1" x14ac:dyDescent="0.3">
      <c r="A40" s="299" t="s">
        <v>553</v>
      </c>
      <c r="B40" s="300">
        <v>0</v>
      </c>
      <c r="C40" s="987">
        <v>0</v>
      </c>
      <c r="D40" s="987"/>
      <c r="E40" s="987"/>
      <c r="F40" s="987"/>
      <c r="G40" s="987"/>
      <c r="H40" s="987"/>
    </row>
    <row r="41" spans="1:8" ht="11.25" customHeight="1" x14ac:dyDescent="0.3">
      <c r="A41" s="302" t="s">
        <v>554</v>
      </c>
      <c r="B41" s="300">
        <v>0</v>
      </c>
      <c r="C41" s="987">
        <v>0</v>
      </c>
      <c r="D41" s="987"/>
      <c r="E41" s="987"/>
      <c r="F41" s="987"/>
      <c r="G41" s="987"/>
      <c r="H41" s="987"/>
    </row>
    <row r="42" spans="1:8" ht="11.25" customHeight="1" x14ac:dyDescent="0.3">
      <c r="A42" s="299" t="s">
        <v>489</v>
      </c>
      <c r="B42" s="304">
        <f>B43+B44+B45</f>
        <v>0</v>
      </c>
      <c r="C42" s="989">
        <f>C43+C44+C45</f>
        <v>0</v>
      </c>
      <c r="D42" s="989"/>
      <c r="E42" s="989"/>
      <c r="F42" s="989"/>
      <c r="G42" s="989"/>
      <c r="H42" s="989"/>
    </row>
    <row r="43" spans="1:8" ht="11.25" customHeight="1" x14ac:dyDescent="0.3">
      <c r="A43" s="302" t="s">
        <v>555</v>
      </c>
      <c r="B43" s="305">
        <v>0</v>
      </c>
      <c r="C43" s="987">
        <v>0</v>
      </c>
      <c r="D43" s="987"/>
      <c r="E43" s="987"/>
      <c r="F43" s="987"/>
      <c r="G43" s="987"/>
      <c r="H43" s="987"/>
    </row>
    <row r="44" spans="1:8" ht="11.25" customHeight="1" x14ac:dyDescent="0.3">
      <c r="A44" s="302" t="s">
        <v>556</v>
      </c>
      <c r="B44" s="300">
        <v>0</v>
      </c>
      <c r="C44" s="987">
        <v>0</v>
      </c>
      <c r="D44" s="987"/>
      <c r="E44" s="987"/>
      <c r="F44" s="987"/>
      <c r="G44" s="987"/>
      <c r="H44" s="987"/>
    </row>
    <row r="45" spans="1:8" ht="11.25" customHeight="1" x14ac:dyDescent="0.3">
      <c r="A45" s="299" t="s">
        <v>557</v>
      </c>
      <c r="B45" s="300">
        <v>0</v>
      </c>
      <c r="C45" s="987">
        <v>0</v>
      </c>
      <c r="D45" s="987"/>
      <c r="E45" s="987"/>
      <c r="F45" s="987"/>
      <c r="G45" s="987"/>
      <c r="H45" s="987"/>
    </row>
    <row r="46" spans="1:8" ht="11.25" customHeight="1" x14ac:dyDescent="0.3">
      <c r="A46" s="299" t="s">
        <v>558</v>
      </c>
      <c r="B46" s="306">
        <f>SUM(B47:B48)</f>
        <v>8235780.8799999999</v>
      </c>
      <c r="C46" s="992">
        <f>SUM(C47:C48)</f>
        <v>0</v>
      </c>
      <c r="D46" s="992"/>
      <c r="E46" s="992"/>
      <c r="F46" s="992"/>
      <c r="G46" s="992"/>
      <c r="H46" s="992"/>
    </row>
    <row r="47" spans="1:8" ht="11.25" customHeight="1" x14ac:dyDescent="0.3">
      <c r="A47" s="299" t="s">
        <v>559</v>
      </c>
      <c r="B47" s="300">
        <v>5640738.54</v>
      </c>
      <c r="C47" s="987">
        <v>0</v>
      </c>
      <c r="D47" s="987"/>
      <c r="E47" s="987"/>
      <c r="F47" s="987"/>
      <c r="G47" s="987"/>
      <c r="H47" s="987"/>
    </row>
    <row r="48" spans="1:8" ht="11.25" customHeight="1" x14ac:dyDescent="0.3">
      <c r="A48" s="299" t="s">
        <v>560</v>
      </c>
      <c r="B48" s="300">
        <v>2595042.34</v>
      </c>
      <c r="C48" s="987">
        <v>0</v>
      </c>
      <c r="D48" s="987"/>
      <c r="E48" s="987"/>
      <c r="F48" s="987"/>
      <c r="G48" s="987"/>
      <c r="H48" s="987"/>
    </row>
    <row r="49" spans="1:8" ht="11.25" customHeight="1" x14ac:dyDescent="0.3">
      <c r="A49" s="299" t="s">
        <v>491</v>
      </c>
      <c r="B49" s="298">
        <f>B50+B51</f>
        <v>0</v>
      </c>
      <c r="C49" s="989">
        <f>C50+C51</f>
        <v>0</v>
      </c>
      <c r="D49" s="989"/>
      <c r="E49" s="989"/>
      <c r="F49" s="989"/>
      <c r="G49" s="989"/>
      <c r="H49" s="989"/>
    </row>
    <row r="50" spans="1:8" ht="11.25" customHeight="1" x14ac:dyDescent="0.3">
      <c r="A50" s="302" t="s">
        <v>561</v>
      </c>
      <c r="B50" s="300">
        <v>0</v>
      </c>
      <c r="C50" s="987">
        <v>0</v>
      </c>
      <c r="D50" s="987"/>
      <c r="E50" s="987"/>
      <c r="F50" s="987"/>
      <c r="G50" s="987"/>
      <c r="H50" s="987"/>
    </row>
    <row r="51" spans="1:8" ht="11.25" customHeight="1" x14ac:dyDescent="0.3">
      <c r="A51" s="299" t="s">
        <v>562</v>
      </c>
      <c r="B51" s="300">
        <v>0</v>
      </c>
      <c r="C51" s="987">
        <v>0</v>
      </c>
      <c r="D51" s="987"/>
      <c r="E51" s="987"/>
      <c r="F51" s="987"/>
      <c r="G51" s="987"/>
      <c r="H51" s="987"/>
    </row>
    <row r="52" spans="1:8" ht="14.65" customHeight="1" x14ac:dyDescent="0.3">
      <c r="A52" s="302" t="s">
        <v>563</v>
      </c>
      <c r="B52" s="307">
        <f>B39-B40-B41-B43-B44-B50</f>
        <v>8235780.8799999999</v>
      </c>
      <c r="C52" s="993">
        <f>C39-C40-C41-C43-C44-C50</f>
        <v>0</v>
      </c>
      <c r="D52" s="993"/>
      <c r="E52" s="993"/>
      <c r="F52" s="993"/>
      <c r="G52" s="993"/>
      <c r="H52" s="993"/>
    </row>
    <row r="53" spans="1:8" ht="11.25" customHeight="1" x14ac:dyDescent="0.3">
      <c r="A53" s="308" t="s">
        <v>564</v>
      </c>
      <c r="B53" s="309">
        <f>B38+B52</f>
        <v>63291053.600000001</v>
      </c>
      <c r="C53" s="310"/>
      <c r="D53" s="311"/>
      <c r="E53" s="312"/>
      <c r="F53" s="312"/>
      <c r="G53" s="312"/>
      <c r="H53" s="313"/>
    </row>
    <row r="54" spans="1:8" ht="11.25" customHeight="1" x14ac:dyDescent="0.3">
      <c r="A54" s="314"/>
      <c r="B54" s="315"/>
      <c r="C54" s="316"/>
      <c r="D54" s="316"/>
      <c r="E54" s="289"/>
      <c r="F54" s="287"/>
      <c r="G54" s="287"/>
      <c r="H54" s="317"/>
    </row>
    <row r="55" spans="1:8" ht="11.25" customHeight="1" x14ac:dyDescent="0.3">
      <c r="A55" s="994" t="s">
        <v>565</v>
      </c>
      <c r="B55" s="981" t="s">
        <v>566</v>
      </c>
      <c r="C55" s="995" t="s">
        <v>541</v>
      </c>
      <c r="D55" s="995"/>
      <c r="E55" s="995"/>
      <c r="F55" s="995"/>
      <c r="G55" s="995"/>
      <c r="H55" s="995"/>
    </row>
    <row r="56" spans="1:8" ht="11.25" customHeight="1" x14ac:dyDescent="0.25">
      <c r="A56" s="994"/>
      <c r="B56" s="981"/>
      <c r="C56" s="996" t="s">
        <v>567</v>
      </c>
      <c r="D56" s="996" t="s">
        <v>127</v>
      </c>
      <c r="E56" s="997" t="s">
        <v>568</v>
      </c>
      <c r="F56" s="998" t="s">
        <v>569</v>
      </c>
      <c r="G56" s="981" t="s">
        <v>570</v>
      </c>
      <c r="H56" s="981"/>
    </row>
    <row r="57" spans="1:8" ht="11.25" customHeight="1" x14ac:dyDescent="0.25">
      <c r="A57" s="994"/>
      <c r="B57" s="981"/>
      <c r="C57" s="996"/>
      <c r="D57" s="996"/>
      <c r="E57" s="996"/>
      <c r="F57" s="998"/>
      <c r="G57" s="981"/>
      <c r="H57" s="981"/>
    </row>
    <row r="58" spans="1:8" ht="25.5" customHeight="1" x14ac:dyDescent="0.25">
      <c r="A58" s="994"/>
      <c r="B58" s="981"/>
      <c r="C58" s="996"/>
      <c r="D58" s="996"/>
      <c r="E58" s="996"/>
      <c r="F58" s="318" t="s">
        <v>571</v>
      </c>
      <c r="G58" s="981"/>
      <c r="H58" s="981"/>
    </row>
    <row r="59" spans="1:8" ht="11.25" customHeight="1" x14ac:dyDescent="0.25">
      <c r="A59" s="994"/>
      <c r="B59" s="981"/>
      <c r="C59" s="996"/>
      <c r="D59" s="996"/>
      <c r="E59" s="319" t="s">
        <v>40</v>
      </c>
      <c r="F59" s="318" t="s">
        <v>41</v>
      </c>
      <c r="G59" s="320" t="s">
        <v>572</v>
      </c>
      <c r="H59" s="292" t="s">
        <v>573</v>
      </c>
    </row>
    <row r="60" spans="1:8" ht="11.25" customHeight="1" x14ac:dyDescent="0.3">
      <c r="A60" s="302" t="s">
        <v>574</v>
      </c>
      <c r="B60" s="321">
        <f t="shared" ref="B60:H60" si="0">SUM(B61:B63)</f>
        <v>44082480.299999997</v>
      </c>
      <c r="C60" s="322">
        <f t="shared" si="0"/>
        <v>3877987.24</v>
      </c>
      <c r="D60" s="323">
        <f t="shared" si="0"/>
        <v>3877987.24</v>
      </c>
      <c r="E60" s="324">
        <f t="shared" si="0"/>
        <v>3275744.49</v>
      </c>
      <c r="F60" s="325">
        <f t="shared" si="0"/>
        <v>0</v>
      </c>
      <c r="G60" s="325">
        <f t="shared" si="0"/>
        <v>0</v>
      </c>
      <c r="H60" s="326">
        <f t="shared" si="0"/>
        <v>0</v>
      </c>
    </row>
    <row r="61" spans="1:8" ht="11.25" customHeight="1" x14ac:dyDescent="0.3">
      <c r="A61" s="299" t="s">
        <v>575</v>
      </c>
      <c r="B61" s="327">
        <v>28587941.149999999</v>
      </c>
      <c r="C61" s="328">
        <v>3275744.49</v>
      </c>
      <c r="D61" s="329">
        <v>3275744.49</v>
      </c>
      <c r="E61" s="330">
        <v>3275744.49</v>
      </c>
      <c r="F61" s="331">
        <v>0</v>
      </c>
      <c r="G61" s="331">
        <v>0</v>
      </c>
      <c r="H61" s="332">
        <v>0</v>
      </c>
    </row>
    <row r="62" spans="1:8" ht="11.25" customHeight="1" x14ac:dyDescent="0.3">
      <c r="A62" s="302" t="s">
        <v>576</v>
      </c>
      <c r="B62" s="329">
        <v>0</v>
      </c>
      <c r="C62" s="328">
        <v>0</v>
      </c>
      <c r="D62" s="329">
        <v>0</v>
      </c>
      <c r="E62" s="330">
        <v>0</v>
      </c>
      <c r="F62" s="333">
        <v>0</v>
      </c>
      <c r="G62" s="331">
        <v>0</v>
      </c>
      <c r="H62" s="332">
        <v>0</v>
      </c>
    </row>
    <row r="63" spans="1:8" ht="11.25" customHeight="1" x14ac:dyDescent="0.3">
      <c r="A63" s="299" t="s">
        <v>577</v>
      </c>
      <c r="B63" s="327">
        <v>15494539.15</v>
      </c>
      <c r="C63" s="328">
        <v>602242.75</v>
      </c>
      <c r="D63" s="329">
        <v>602242.75</v>
      </c>
      <c r="E63" s="330">
        <v>0</v>
      </c>
      <c r="F63" s="333">
        <v>0</v>
      </c>
      <c r="G63" s="331">
        <v>0</v>
      </c>
      <c r="H63" s="332">
        <v>0</v>
      </c>
    </row>
    <row r="64" spans="1:8" ht="11.25" customHeight="1" x14ac:dyDescent="0.3">
      <c r="A64" s="302" t="s">
        <v>578</v>
      </c>
      <c r="B64" s="334">
        <f t="shared" ref="B64:H64" si="1">B60-B62</f>
        <v>44082480.299999997</v>
      </c>
      <c r="C64" s="334">
        <f t="shared" si="1"/>
        <v>3877987.24</v>
      </c>
      <c r="D64" s="334">
        <f t="shared" si="1"/>
        <v>3877987.24</v>
      </c>
      <c r="E64" s="334">
        <f t="shared" si="1"/>
        <v>3275744.49</v>
      </c>
      <c r="F64" s="334">
        <f t="shared" si="1"/>
        <v>0</v>
      </c>
      <c r="G64" s="334">
        <f t="shared" si="1"/>
        <v>0</v>
      </c>
      <c r="H64" s="334">
        <f t="shared" si="1"/>
        <v>0</v>
      </c>
    </row>
    <row r="65" spans="1:8" ht="11.25" customHeight="1" x14ac:dyDescent="0.3">
      <c r="A65" s="302" t="s">
        <v>579</v>
      </c>
      <c r="B65" s="323">
        <f t="shared" ref="B65:H65" si="2">B66+B67+B72</f>
        <v>6078902.3300000001</v>
      </c>
      <c r="C65" s="323">
        <f t="shared" si="2"/>
        <v>49070</v>
      </c>
      <c r="D65" s="323">
        <f t="shared" si="2"/>
        <v>49070</v>
      </c>
      <c r="E65" s="323">
        <f t="shared" si="2"/>
        <v>0</v>
      </c>
      <c r="F65" s="323">
        <f t="shared" si="2"/>
        <v>0</v>
      </c>
      <c r="G65" s="323">
        <f t="shared" si="2"/>
        <v>0</v>
      </c>
      <c r="H65" s="323">
        <f t="shared" si="2"/>
        <v>0</v>
      </c>
    </row>
    <row r="66" spans="1:8" ht="11.25" customHeight="1" x14ac:dyDescent="0.3">
      <c r="A66" s="301" t="s">
        <v>580</v>
      </c>
      <c r="B66" s="330">
        <v>6075631.0800000001</v>
      </c>
      <c r="C66" s="333">
        <v>49070</v>
      </c>
      <c r="D66" s="331">
        <v>49070</v>
      </c>
      <c r="E66" s="330">
        <v>0</v>
      </c>
      <c r="F66" s="333">
        <v>0</v>
      </c>
      <c r="G66" s="331">
        <v>0</v>
      </c>
      <c r="H66" s="332">
        <v>0</v>
      </c>
    </row>
    <row r="67" spans="1:8" ht="11.25" customHeight="1" x14ac:dyDescent="0.3">
      <c r="A67" s="299" t="s">
        <v>581</v>
      </c>
      <c r="B67" s="323">
        <f t="shared" ref="B67:H67" si="3">B68+B69+B70+B71</f>
        <v>3271.25</v>
      </c>
      <c r="C67" s="323">
        <f t="shared" si="3"/>
        <v>0</v>
      </c>
      <c r="D67" s="323">
        <f t="shared" si="3"/>
        <v>0</v>
      </c>
      <c r="E67" s="323">
        <f t="shared" si="3"/>
        <v>0</v>
      </c>
      <c r="F67" s="323">
        <f t="shared" si="3"/>
        <v>0</v>
      </c>
      <c r="G67" s="323">
        <f t="shared" si="3"/>
        <v>0</v>
      </c>
      <c r="H67" s="323">
        <f t="shared" si="3"/>
        <v>0</v>
      </c>
    </row>
    <row r="68" spans="1:8" ht="14.65" customHeight="1" x14ac:dyDescent="0.3">
      <c r="A68" s="302" t="s">
        <v>582</v>
      </c>
      <c r="B68" s="329">
        <v>0</v>
      </c>
      <c r="C68" s="328">
        <v>0</v>
      </c>
      <c r="D68" s="329">
        <v>0</v>
      </c>
      <c r="E68" s="330">
        <v>0</v>
      </c>
      <c r="F68" s="333">
        <v>0</v>
      </c>
      <c r="G68" s="331">
        <v>0</v>
      </c>
      <c r="H68" s="332">
        <v>0</v>
      </c>
    </row>
    <row r="69" spans="1:8" ht="14.65" customHeight="1" x14ac:dyDescent="0.3">
      <c r="A69" s="302" t="s">
        <v>583</v>
      </c>
      <c r="B69" s="329">
        <v>0</v>
      </c>
      <c r="C69" s="328">
        <v>0</v>
      </c>
      <c r="D69" s="329">
        <v>0</v>
      </c>
      <c r="E69" s="330">
        <v>0</v>
      </c>
      <c r="F69" s="333">
        <v>0</v>
      </c>
      <c r="G69" s="331">
        <v>0</v>
      </c>
      <c r="H69" s="332">
        <v>0</v>
      </c>
    </row>
    <row r="70" spans="1:8" ht="11.25" customHeight="1" x14ac:dyDescent="0.3">
      <c r="A70" s="302" t="s">
        <v>584</v>
      </c>
      <c r="B70" s="329">
        <v>0</v>
      </c>
      <c r="C70" s="328">
        <v>0</v>
      </c>
      <c r="D70" s="329">
        <v>0</v>
      </c>
      <c r="E70" s="330">
        <v>0</v>
      </c>
      <c r="F70" s="333">
        <v>0</v>
      </c>
      <c r="G70" s="331">
        <v>0</v>
      </c>
      <c r="H70" s="332">
        <v>0</v>
      </c>
    </row>
    <row r="71" spans="1:8" ht="14.65" customHeight="1" x14ac:dyDescent="0.3">
      <c r="A71" s="299" t="s">
        <v>585</v>
      </c>
      <c r="B71" s="329">
        <v>3271.25</v>
      </c>
      <c r="C71" s="328">
        <v>0</v>
      </c>
      <c r="D71" s="329">
        <v>0</v>
      </c>
      <c r="E71" s="330">
        <v>0</v>
      </c>
      <c r="F71" s="333">
        <v>0</v>
      </c>
      <c r="G71" s="331">
        <v>0</v>
      </c>
      <c r="H71" s="332">
        <v>0</v>
      </c>
    </row>
    <row r="72" spans="1:8" ht="14.65" customHeight="1" x14ac:dyDescent="0.3">
      <c r="A72" s="302" t="s">
        <v>586</v>
      </c>
      <c r="B72" s="329">
        <v>0</v>
      </c>
      <c r="C72" s="328">
        <v>0</v>
      </c>
      <c r="D72" s="329">
        <v>0</v>
      </c>
      <c r="E72" s="330">
        <v>0</v>
      </c>
      <c r="F72" s="333">
        <v>0</v>
      </c>
      <c r="G72" s="331">
        <v>0</v>
      </c>
      <c r="H72" s="332">
        <v>0</v>
      </c>
    </row>
    <row r="73" spans="1:8" ht="14.65" customHeight="1" x14ac:dyDescent="0.3">
      <c r="A73" s="302" t="s">
        <v>587</v>
      </c>
      <c r="B73" s="335">
        <f t="shared" ref="B73:H73" si="4">B65-B68-B69-B70-B72</f>
        <v>6078902.3300000001</v>
      </c>
      <c r="C73" s="335">
        <f t="shared" si="4"/>
        <v>49070</v>
      </c>
      <c r="D73" s="335">
        <f t="shared" si="4"/>
        <v>49070</v>
      </c>
      <c r="E73" s="335">
        <f t="shared" si="4"/>
        <v>0</v>
      </c>
      <c r="F73" s="335">
        <f t="shared" si="4"/>
        <v>0</v>
      </c>
      <c r="G73" s="335">
        <f t="shared" si="4"/>
        <v>0</v>
      </c>
      <c r="H73" s="335">
        <f t="shared" si="4"/>
        <v>0</v>
      </c>
    </row>
    <row r="74" spans="1:8" ht="14.65" customHeight="1" x14ac:dyDescent="0.3">
      <c r="A74" s="302" t="s">
        <v>588</v>
      </c>
      <c r="B74" s="336">
        <v>468826.25</v>
      </c>
      <c r="C74" s="337"/>
      <c r="D74" s="338"/>
      <c r="E74" s="339"/>
      <c r="F74" s="337"/>
      <c r="G74" s="337"/>
      <c r="H74" s="338"/>
    </row>
    <row r="75" spans="1:8" ht="11.25" customHeight="1" x14ac:dyDescent="0.3">
      <c r="A75" s="340" t="s">
        <v>589</v>
      </c>
      <c r="B75" s="341">
        <f t="shared" ref="B75:H75" si="5">B64+B73+B74</f>
        <v>50630208.879999995</v>
      </c>
      <c r="C75" s="341">
        <f t="shared" si="5"/>
        <v>3927057.24</v>
      </c>
      <c r="D75" s="341">
        <f t="shared" si="5"/>
        <v>3927057.24</v>
      </c>
      <c r="E75" s="341">
        <f t="shared" si="5"/>
        <v>3275744.49</v>
      </c>
      <c r="F75" s="341">
        <f t="shared" si="5"/>
        <v>0</v>
      </c>
      <c r="G75" s="341">
        <f t="shared" si="5"/>
        <v>0</v>
      </c>
      <c r="H75" s="341">
        <f t="shared" si="5"/>
        <v>0</v>
      </c>
    </row>
    <row r="76" spans="1:8" ht="11.25" customHeight="1" x14ac:dyDescent="0.3">
      <c r="A76" s="342"/>
      <c r="B76" s="343"/>
      <c r="C76" s="344"/>
      <c r="D76" s="345"/>
      <c r="E76" s="289"/>
      <c r="F76" s="289"/>
      <c r="G76" s="289"/>
      <c r="H76" s="317"/>
    </row>
    <row r="77" spans="1:8" ht="11.25" customHeight="1" x14ac:dyDescent="0.3">
      <c r="A77" s="346" t="s">
        <v>590</v>
      </c>
      <c r="B77" s="999">
        <v>0</v>
      </c>
      <c r="C77" s="999"/>
      <c r="D77" s="999"/>
      <c r="E77" s="999"/>
      <c r="F77" s="999"/>
      <c r="G77" s="999"/>
      <c r="H77" s="999"/>
    </row>
    <row r="78" spans="1:8" ht="11.25" customHeight="1" x14ac:dyDescent="0.3">
      <c r="A78" s="347"/>
      <c r="B78" s="348"/>
      <c r="C78" s="348"/>
      <c r="D78" s="348"/>
      <c r="E78" s="348"/>
      <c r="F78" s="348"/>
      <c r="G78" s="348"/>
      <c r="H78" s="348"/>
    </row>
    <row r="79" spans="1:8" ht="11.25" customHeight="1" x14ac:dyDescent="0.25">
      <c r="A79" s="1000" t="s">
        <v>591</v>
      </c>
      <c r="B79" s="1001" t="s">
        <v>533</v>
      </c>
      <c r="C79" s="1001"/>
      <c r="D79" s="1001"/>
      <c r="E79" s="1001"/>
      <c r="F79" s="1001"/>
      <c r="G79" s="1001"/>
      <c r="H79" s="1001"/>
    </row>
    <row r="80" spans="1:8" ht="11.25" customHeight="1" x14ac:dyDescent="0.25">
      <c r="A80" s="1000"/>
      <c r="B80" s="1001"/>
      <c r="C80" s="1001"/>
      <c r="D80" s="1001"/>
      <c r="E80" s="1001"/>
      <c r="F80" s="1001"/>
      <c r="G80" s="1001"/>
      <c r="H80" s="1001"/>
    </row>
    <row r="81" spans="1:8" ht="11.25" customHeight="1" x14ac:dyDescent="0.3">
      <c r="A81" s="349" t="s">
        <v>592</v>
      </c>
      <c r="B81" s="1002">
        <v>0</v>
      </c>
      <c r="C81" s="1002"/>
      <c r="D81" s="1002"/>
      <c r="E81" s="1002"/>
      <c r="F81" s="1002"/>
      <c r="G81" s="1002"/>
      <c r="H81" s="1002"/>
    </row>
    <row r="82" spans="1:8" ht="11.25" customHeight="1" x14ac:dyDescent="0.3">
      <c r="A82" s="347"/>
      <c r="B82" s="350"/>
      <c r="C82" s="350"/>
      <c r="D82" s="350"/>
      <c r="E82" s="350"/>
      <c r="F82" s="350"/>
      <c r="G82" s="350"/>
      <c r="H82" s="350"/>
    </row>
    <row r="83" spans="1:8" ht="11.25" customHeight="1" x14ac:dyDescent="0.25">
      <c r="A83" s="351"/>
      <c r="B83" s="982" t="s">
        <v>541</v>
      </c>
      <c r="C83" s="982"/>
      <c r="D83" s="982"/>
      <c r="E83" s="982"/>
      <c r="F83" s="982"/>
      <c r="G83" s="982"/>
      <c r="H83" s="982"/>
    </row>
    <row r="84" spans="1:8" ht="11.25" customHeight="1" x14ac:dyDescent="0.25">
      <c r="A84" s="293" t="s">
        <v>593</v>
      </c>
      <c r="B84" s="982" t="s">
        <v>594</v>
      </c>
      <c r="C84" s="982"/>
      <c r="D84" s="982"/>
      <c r="E84" s="982"/>
      <c r="F84" s="982"/>
      <c r="G84" s="982"/>
      <c r="H84" s="982"/>
    </row>
    <row r="85" spans="1:8" ht="11.25" customHeight="1" x14ac:dyDescent="0.25">
      <c r="A85" s="352"/>
      <c r="B85" s="982"/>
      <c r="C85" s="982"/>
      <c r="D85" s="982"/>
      <c r="E85" s="982"/>
      <c r="F85" s="982"/>
      <c r="G85" s="982"/>
      <c r="H85" s="982"/>
    </row>
    <row r="86" spans="1:8" ht="11.25" customHeight="1" x14ac:dyDescent="0.3">
      <c r="A86" s="299" t="s">
        <v>595</v>
      </c>
      <c r="B86" s="1003">
        <v>0</v>
      </c>
      <c r="C86" s="1003"/>
      <c r="D86" s="1003"/>
      <c r="E86" s="1003"/>
      <c r="F86" s="1003"/>
      <c r="G86" s="1003"/>
      <c r="H86" s="1003"/>
    </row>
    <row r="87" spans="1:8" ht="11.25" customHeight="1" x14ac:dyDescent="0.3">
      <c r="A87" s="353" t="s">
        <v>596</v>
      </c>
      <c r="B87" s="1003">
        <v>0</v>
      </c>
      <c r="C87" s="1003"/>
      <c r="D87" s="1003"/>
      <c r="E87" s="1003"/>
      <c r="F87" s="1003"/>
      <c r="G87" s="1003"/>
      <c r="H87" s="1003"/>
    </row>
    <row r="88" spans="1:8" ht="11.25" customHeight="1" x14ac:dyDescent="0.3">
      <c r="A88" s="299"/>
      <c r="B88" s="316"/>
      <c r="C88" s="316"/>
      <c r="D88" s="316"/>
      <c r="E88" s="289"/>
      <c r="F88" s="289"/>
      <c r="G88" s="289"/>
      <c r="H88" s="317"/>
    </row>
    <row r="89" spans="1:8" ht="11.25" customHeight="1" x14ac:dyDescent="0.3">
      <c r="A89" s="346" t="s">
        <v>597</v>
      </c>
      <c r="B89" s="999">
        <v>0</v>
      </c>
      <c r="C89" s="999"/>
      <c r="D89" s="999"/>
      <c r="E89" s="999"/>
      <c r="F89" s="999"/>
      <c r="G89" s="999"/>
      <c r="H89" s="999"/>
    </row>
    <row r="90" spans="1:8" ht="11.25" customHeight="1" x14ac:dyDescent="0.25">
      <c r="A90" s="354"/>
      <c r="B90" s="289"/>
      <c r="C90" s="289"/>
      <c r="D90" s="289"/>
      <c r="E90" s="289"/>
      <c r="F90" s="289"/>
      <c r="G90" s="289"/>
      <c r="H90" s="317"/>
    </row>
    <row r="91" spans="1:8" ht="11.25" customHeight="1" x14ac:dyDescent="0.25">
      <c r="A91" s="1000" t="s">
        <v>598</v>
      </c>
      <c r="B91" s="1001" t="s">
        <v>533</v>
      </c>
      <c r="C91" s="1001"/>
      <c r="D91" s="1001"/>
      <c r="E91" s="1001"/>
      <c r="F91" s="1001"/>
      <c r="G91" s="1001"/>
      <c r="H91" s="1001"/>
    </row>
    <row r="92" spans="1:8" ht="11.25" customHeight="1" x14ac:dyDescent="0.25">
      <c r="A92" s="1000"/>
      <c r="B92" s="1001"/>
      <c r="C92" s="1001"/>
      <c r="D92" s="1001"/>
      <c r="E92" s="1001"/>
      <c r="F92" s="1001"/>
      <c r="G92" s="1001"/>
      <c r="H92" s="1001"/>
    </row>
    <row r="93" spans="1:8" ht="11.25" customHeight="1" x14ac:dyDescent="0.3">
      <c r="A93" s="355" t="s">
        <v>592</v>
      </c>
      <c r="B93" s="1004">
        <v>0</v>
      </c>
      <c r="C93" s="1004"/>
      <c r="D93" s="1004"/>
      <c r="E93" s="1004"/>
      <c r="F93" s="1004"/>
      <c r="G93" s="1004"/>
      <c r="H93" s="1004"/>
    </row>
    <row r="94" spans="1:8" ht="11.25" customHeight="1" x14ac:dyDescent="0.25">
      <c r="A94" s="354"/>
      <c r="B94" s="289"/>
      <c r="C94" s="289"/>
      <c r="D94" s="289"/>
      <c r="E94" s="289"/>
      <c r="F94" s="289"/>
      <c r="G94" s="289"/>
      <c r="H94" s="317"/>
    </row>
    <row r="95" spans="1:8" ht="11.25" customHeight="1" x14ac:dyDescent="0.25">
      <c r="A95" s="980" t="s">
        <v>599</v>
      </c>
      <c r="B95" s="980"/>
      <c r="C95" s="980"/>
      <c r="D95" s="980"/>
      <c r="E95" s="980"/>
      <c r="F95" s="980"/>
      <c r="G95" s="980"/>
      <c r="H95" s="980"/>
    </row>
    <row r="96" spans="1:8" ht="11.25" customHeight="1" x14ac:dyDescent="0.25">
      <c r="A96" s="980"/>
      <c r="B96" s="980"/>
      <c r="C96" s="980"/>
      <c r="D96" s="980"/>
      <c r="E96" s="980"/>
      <c r="F96" s="980"/>
      <c r="G96" s="980"/>
      <c r="H96" s="980"/>
    </row>
    <row r="97" spans="1:8" ht="11.25" customHeight="1" x14ac:dyDescent="0.25">
      <c r="A97" s="291"/>
      <c r="B97" s="1005" t="s">
        <v>36</v>
      </c>
      <c r="C97" s="1005"/>
      <c r="D97" s="1005"/>
      <c r="E97" s="1005"/>
      <c r="F97" s="1005"/>
      <c r="G97" s="1005"/>
      <c r="H97" s="1005"/>
    </row>
    <row r="98" spans="1:8" ht="11.25" customHeight="1" x14ac:dyDescent="0.3">
      <c r="A98" s="293" t="s">
        <v>600</v>
      </c>
      <c r="B98" s="1006" t="s">
        <v>517</v>
      </c>
      <c r="C98" s="1006"/>
      <c r="D98" s="1006"/>
      <c r="E98" s="1006"/>
      <c r="F98" s="1007" t="s">
        <v>601</v>
      </c>
      <c r="G98" s="1007"/>
      <c r="H98" s="1007"/>
    </row>
    <row r="99" spans="1:8" ht="11.25" customHeight="1" x14ac:dyDescent="0.25">
      <c r="A99" s="294"/>
      <c r="B99" s="996" t="s">
        <v>40</v>
      </c>
      <c r="C99" s="996"/>
      <c r="D99" s="996"/>
      <c r="E99" s="996"/>
      <c r="F99" s="1008" t="s">
        <v>41</v>
      </c>
      <c r="G99" s="1008"/>
      <c r="H99" s="1008"/>
    </row>
    <row r="100" spans="1:8" ht="11.25" customHeight="1" x14ac:dyDescent="0.3">
      <c r="A100" s="299" t="s">
        <v>602</v>
      </c>
      <c r="B100" s="1009">
        <v>0</v>
      </c>
      <c r="C100" s="1009"/>
      <c r="D100" s="1009"/>
      <c r="E100" s="1009"/>
      <c r="F100" s="1010">
        <v>0</v>
      </c>
      <c r="G100" s="1010"/>
      <c r="H100" s="1010"/>
    </row>
    <row r="101" spans="1:8" ht="11.25" customHeight="1" x14ac:dyDescent="0.3">
      <c r="A101" s="299" t="s">
        <v>603</v>
      </c>
      <c r="B101" s="1009">
        <v>0</v>
      </c>
      <c r="C101" s="1009"/>
      <c r="D101" s="1009"/>
      <c r="E101" s="1009"/>
      <c r="F101" s="1010">
        <v>0</v>
      </c>
      <c r="G101" s="1010"/>
      <c r="H101" s="1010"/>
    </row>
    <row r="102" spans="1:8" ht="11.25" customHeight="1" x14ac:dyDescent="0.25">
      <c r="A102" s="356" t="s">
        <v>521</v>
      </c>
      <c r="B102" s="1009">
        <v>0</v>
      </c>
      <c r="C102" s="1009"/>
      <c r="D102" s="1009"/>
      <c r="E102" s="1009"/>
      <c r="F102" s="1010">
        <v>0</v>
      </c>
      <c r="G102" s="1010"/>
      <c r="H102" s="1010"/>
    </row>
    <row r="103" spans="1:8" ht="11.25" customHeight="1" x14ac:dyDescent="0.25">
      <c r="A103" s="356" t="s">
        <v>604</v>
      </c>
      <c r="B103" s="1009">
        <v>0</v>
      </c>
      <c r="C103" s="1009"/>
      <c r="D103" s="1009"/>
      <c r="E103" s="1009"/>
      <c r="F103" s="1010">
        <v>0</v>
      </c>
      <c r="G103" s="1010"/>
      <c r="H103" s="1010"/>
    </row>
    <row r="104" spans="1:8" ht="11.25" customHeight="1" x14ac:dyDescent="0.25">
      <c r="A104" s="356" t="s">
        <v>605</v>
      </c>
      <c r="B104" s="1009">
        <v>0</v>
      </c>
      <c r="C104" s="1009"/>
      <c r="D104" s="1009"/>
      <c r="E104" s="1009"/>
      <c r="F104" s="1010">
        <v>0</v>
      </c>
      <c r="G104" s="1010"/>
      <c r="H104" s="1010"/>
    </row>
    <row r="105" spans="1:8" ht="11.25" customHeight="1" x14ac:dyDescent="0.25">
      <c r="A105" s="356" t="s">
        <v>524</v>
      </c>
      <c r="B105" s="1009">
        <v>0</v>
      </c>
      <c r="C105" s="1009"/>
      <c r="D105" s="1009"/>
      <c r="E105" s="1009"/>
      <c r="F105" s="1010">
        <v>0</v>
      </c>
      <c r="G105" s="1010"/>
      <c r="H105" s="1010"/>
    </row>
    <row r="106" spans="1:8" ht="11.25" customHeight="1" x14ac:dyDescent="0.3">
      <c r="A106" s="299" t="s">
        <v>606</v>
      </c>
      <c r="B106" s="1011">
        <v>0</v>
      </c>
      <c r="C106" s="1011"/>
      <c r="D106" s="1011"/>
      <c r="E106" s="1011"/>
      <c r="F106" s="1010">
        <v>0</v>
      </c>
      <c r="G106" s="1010"/>
      <c r="H106" s="1010"/>
    </row>
    <row r="107" spans="1:8" ht="11.25" customHeight="1" x14ac:dyDescent="0.25">
      <c r="A107" s="357" t="s">
        <v>607</v>
      </c>
      <c r="B107" s="1012"/>
      <c r="C107" s="1012"/>
      <c r="D107" s="1012"/>
      <c r="E107" s="1012"/>
      <c r="F107" s="1013">
        <v>0</v>
      </c>
      <c r="G107" s="1013"/>
      <c r="H107" s="1013"/>
    </row>
    <row r="108" spans="1:8" ht="11.25" customHeight="1" x14ac:dyDescent="0.3">
      <c r="A108" s="358"/>
      <c r="B108" s="359"/>
      <c r="C108" s="360"/>
      <c r="D108" s="360"/>
      <c r="E108" s="360"/>
      <c r="F108" s="360"/>
      <c r="G108" s="360"/>
      <c r="H108" s="361"/>
    </row>
    <row r="109" spans="1:8" ht="11.25" customHeight="1" x14ac:dyDescent="0.25">
      <c r="A109" s="362"/>
      <c r="B109" s="982" t="s">
        <v>541</v>
      </c>
      <c r="C109" s="982"/>
      <c r="D109" s="982"/>
      <c r="E109" s="982"/>
      <c r="F109" s="982"/>
      <c r="G109" s="982"/>
      <c r="H109" s="982"/>
    </row>
    <row r="110" spans="1:8" ht="11.25" customHeight="1" x14ac:dyDescent="0.25">
      <c r="A110" s="363" t="s">
        <v>608</v>
      </c>
      <c r="B110" s="982"/>
      <c r="C110" s="982"/>
      <c r="D110" s="982"/>
      <c r="E110" s="982"/>
      <c r="F110" s="982"/>
      <c r="G110" s="982"/>
      <c r="H110" s="982"/>
    </row>
    <row r="111" spans="1:8" ht="11.25" customHeight="1" x14ac:dyDescent="0.25">
      <c r="A111" s="364"/>
      <c r="B111" s="982"/>
      <c r="C111" s="982"/>
      <c r="D111" s="982"/>
      <c r="E111" s="982"/>
      <c r="F111" s="982"/>
      <c r="G111" s="982"/>
      <c r="H111" s="982"/>
    </row>
    <row r="112" spans="1:8" ht="11.25" customHeight="1" x14ac:dyDescent="0.3">
      <c r="A112" s="365" t="s">
        <v>609</v>
      </c>
      <c r="B112" s="1009">
        <v>0</v>
      </c>
      <c r="C112" s="1009"/>
      <c r="D112" s="1009"/>
      <c r="E112" s="1009"/>
      <c r="F112" s="1009"/>
      <c r="G112" s="1009"/>
      <c r="H112" s="1009"/>
    </row>
    <row r="113" spans="1:8" ht="11.25" customHeight="1" x14ac:dyDescent="0.3">
      <c r="A113" s="301" t="s">
        <v>610</v>
      </c>
      <c r="B113" s="1009">
        <v>0</v>
      </c>
      <c r="C113" s="1009"/>
      <c r="D113" s="1009"/>
      <c r="E113" s="1009"/>
      <c r="F113" s="1009"/>
      <c r="G113" s="1009"/>
      <c r="H113" s="1009"/>
    </row>
    <row r="114" spans="1:8" ht="11.25" customHeight="1" x14ac:dyDescent="0.3">
      <c r="A114" s="301" t="s">
        <v>611</v>
      </c>
      <c r="B114" s="1009">
        <v>0</v>
      </c>
      <c r="C114" s="1009"/>
      <c r="D114" s="1009"/>
      <c r="E114" s="1009"/>
      <c r="F114" s="1009"/>
      <c r="G114" s="1009"/>
      <c r="H114" s="1009"/>
    </row>
    <row r="115" spans="1:8" ht="11.25" customHeight="1" x14ac:dyDescent="0.3">
      <c r="A115" s="301" t="s">
        <v>612</v>
      </c>
      <c r="B115" s="1009">
        <v>0</v>
      </c>
      <c r="C115" s="1009"/>
      <c r="D115" s="1009"/>
      <c r="E115" s="1009"/>
      <c r="F115" s="1009"/>
      <c r="G115" s="1009"/>
      <c r="H115" s="1009"/>
    </row>
    <row r="116" spans="1:8" ht="26.5" customHeight="1" x14ac:dyDescent="0.25">
      <c r="A116" s="366" t="s">
        <v>613</v>
      </c>
      <c r="B116" s="1014">
        <v>0</v>
      </c>
      <c r="C116" s="1014"/>
      <c r="D116" s="1014"/>
      <c r="E116" s="1014"/>
      <c r="F116" s="1014"/>
      <c r="G116" s="1014"/>
      <c r="H116" s="1014"/>
    </row>
    <row r="117" spans="1:8" ht="11.25" customHeight="1" x14ac:dyDescent="0.25">
      <c r="A117" s="354"/>
      <c r="B117" s="289"/>
      <c r="C117" s="289"/>
      <c r="D117" s="289"/>
      <c r="E117" s="289"/>
      <c r="F117" s="289"/>
      <c r="G117" s="289"/>
      <c r="H117" s="317"/>
    </row>
    <row r="118" spans="1:8" ht="14.65" customHeight="1" x14ac:dyDescent="0.3">
      <c r="A118" s="346" t="s">
        <v>614</v>
      </c>
      <c r="B118" s="1015">
        <v>0</v>
      </c>
      <c r="C118" s="1015"/>
      <c r="D118" s="1015"/>
      <c r="E118" s="1015"/>
      <c r="F118" s="1015"/>
      <c r="G118" s="1015"/>
      <c r="H118" s="1015"/>
    </row>
    <row r="119" spans="1:8" ht="11.25" customHeight="1" x14ac:dyDescent="0.25">
      <c r="A119" s="367"/>
      <c r="B119" s="368"/>
      <c r="C119" s="289"/>
      <c r="D119" s="368"/>
      <c r="E119" s="368"/>
      <c r="F119" s="368"/>
      <c r="G119" s="368"/>
      <c r="H119" s="368"/>
    </row>
    <row r="120" spans="1:8" ht="11.25" customHeight="1" x14ac:dyDescent="0.25">
      <c r="A120" s="994" t="s">
        <v>615</v>
      </c>
      <c r="B120" s="1016" t="s">
        <v>456</v>
      </c>
      <c r="C120" s="1016"/>
      <c r="D120" s="1016"/>
      <c r="E120" s="1016"/>
      <c r="F120" s="1016"/>
      <c r="G120" s="1016"/>
      <c r="H120" s="1016"/>
    </row>
    <row r="121" spans="1:8" ht="11.25" customHeight="1" x14ac:dyDescent="0.25">
      <c r="A121" s="994"/>
      <c r="B121" s="1016"/>
      <c r="C121" s="1016"/>
      <c r="D121" s="1016"/>
      <c r="E121" s="1016"/>
      <c r="F121" s="1016"/>
      <c r="G121" s="1016"/>
      <c r="H121" s="1016"/>
    </row>
    <row r="122" spans="1:8" ht="11.25" customHeight="1" x14ac:dyDescent="0.3">
      <c r="A122" s="369" t="s">
        <v>616</v>
      </c>
      <c r="B122" s="1017">
        <v>0</v>
      </c>
      <c r="C122" s="1017"/>
      <c r="D122" s="1017"/>
      <c r="E122" s="1017"/>
      <c r="F122" s="1017"/>
      <c r="G122" s="1017"/>
      <c r="H122" s="1017"/>
    </row>
    <row r="123" spans="1:8" ht="11.25" customHeight="1" x14ac:dyDescent="0.3">
      <c r="A123" s="370" t="s">
        <v>121</v>
      </c>
      <c r="B123" s="1002">
        <v>0</v>
      </c>
      <c r="C123" s="1002"/>
      <c r="D123" s="1002"/>
      <c r="E123" s="1002"/>
      <c r="F123" s="1002"/>
      <c r="G123" s="1002"/>
      <c r="H123" s="1002"/>
    </row>
    <row r="124" spans="1:8" ht="11.25" customHeight="1" x14ac:dyDescent="0.3">
      <c r="A124" s="371" t="s">
        <v>617</v>
      </c>
      <c r="B124" s="1002">
        <v>0</v>
      </c>
      <c r="C124" s="1002"/>
      <c r="D124" s="1002"/>
      <c r="E124" s="1002"/>
      <c r="F124" s="1002"/>
      <c r="G124" s="1002"/>
      <c r="H124" s="1002"/>
    </row>
    <row r="125" spans="1:8" ht="11.25" customHeight="1" x14ac:dyDescent="0.3">
      <c r="A125" s="369" t="s">
        <v>458</v>
      </c>
      <c r="B125" s="1017">
        <v>0</v>
      </c>
      <c r="C125" s="1017"/>
      <c r="D125" s="1017"/>
      <c r="E125" s="1017"/>
      <c r="F125" s="1017"/>
      <c r="G125" s="1017"/>
      <c r="H125" s="1017"/>
    </row>
    <row r="126" spans="1:8" ht="11.25" customHeight="1" x14ac:dyDescent="0.25">
      <c r="A126" s="367" t="s">
        <v>160</v>
      </c>
      <c r="B126" s="368"/>
      <c r="C126" s="289"/>
      <c r="D126" s="368"/>
      <c r="E126" s="368"/>
      <c r="F126" s="368"/>
      <c r="G126" s="368"/>
      <c r="H126" s="368"/>
    </row>
    <row r="127" spans="1:8" ht="11.25" customHeight="1" x14ac:dyDescent="0.25">
      <c r="A127" s="372" t="s">
        <v>510</v>
      </c>
      <c r="B127" s="368"/>
      <c r="C127" s="289"/>
      <c r="D127" s="368"/>
      <c r="E127" s="368"/>
      <c r="F127" s="368"/>
      <c r="G127" s="368"/>
      <c r="H127" s="368"/>
    </row>
    <row r="128" spans="1:8" ht="11.25" customHeight="1" x14ac:dyDescent="0.25">
      <c r="A128" s="368"/>
      <c r="B128" s="368"/>
      <c r="C128" s="289"/>
      <c r="D128" s="368"/>
      <c r="E128" s="368"/>
      <c r="F128" s="368"/>
      <c r="G128" s="368"/>
      <c r="H128" s="368"/>
    </row>
    <row r="129" spans="1:8" ht="11.25" customHeight="1" x14ac:dyDescent="0.25">
      <c r="A129" s="1018" t="s">
        <v>618</v>
      </c>
      <c r="B129" s="1018"/>
      <c r="C129" s="1018"/>
      <c r="D129" s="1018"/>
      <c r="E129" s="1018"/>
      <c r="F129" s="1018"/>
      <c r="G129" s="1018"/>
      <c r="H129" s="1018"/>
    </row>
    <row r="130" spans="1:8" ht="11.25" customHeight="1" x14ac:dyDescent="0.25">
      <c r="A130" s="1019" t="s">
        <v>619</v>
      </c>
      <c r="B130" s="1019"/>
      <c r="C130" s="1019"/>
      <c r="D130" s="1019"/>
      <c r="E130" s="1019"/>
      <c r="F130" s="1019"/>
      <c r="G130" s="1019"/>
      <c r="H130" s="1019"/>
    </row>
    <row r="131" spans="1:8" ht="11.25" customHeight="1" x14ac:dyDescent="0.25">
      <c r="A131" s="368"/>
      <c r="B131" s="368"/>
      <c r="C131" s="289"/>
      <c r="D131" s="368"/>
      <c r="E131" s="368"/>
      <c r="F131" s="368"/>
      <c r="G131" s="368"/>
      <c r="H131" s="368"/>
    </row>
    <row r="132" spans="1:8" ht="11.25" customHeight="1" x14ac:dyDescent="0.25">
      <c r="A132" s="1020" t="s">
        <v>620</v>
      </c>
      <c r="B132" s="1020"/>
      <c r="C132" s="1020"/>
      <c r="D132" s="1020"/>
      <c r="E132" s="1020"/>
      <c r="F132" s="1020"/>
      <c r="G132" s="1020"/>
      <c r="H132" s="1020"/>
    </row>
    <row r="133" spans="1:8" ht="11.25" customHeight="1" x14ac:dyDescent="0.25">
      <c r="A133" s="1020"/>
      <c r="B133" s="1020"/>
      <c r="C133" s="1020"/>
      <c r="D133" s="1020"/>
      <c r="E133" s="1020"/>
      <c r="F133" s="1020"/>
      <c r="G133" s="1020"/>
      <c r="H133" s="1020"/>
    </row>
    <row r="134" spans="1:8" ht="11.25" customHeight="1" x14ac:dyDescent="0.25">
      <c r="A134" s="291"/>
      <c r="B134" s="982" t="s">
        <v>34</v>
      </c>
      <c r="C134" s="982"/>
      <c r="D134" s="981" t="s">
        <v>35</v>
      </c>
      <c r="E134" s="981"/>
      <c r="F134" s="981"/>
      <c r="G134" s="981"/>
      <c r="H134" s="981"/>
    </row>
    <row r="135" spans="1:8" ht="11.25" customHeight="1" x14ac:dyDescent="0.25">
      <c r="A135" s="373" t="s">
        <v>542</v>
      </c>
      <c r="B135" s="982"/>
      <c r="C135" s="982"/>
      <c r="D135" s="1021" t="s">
        <v>411</v>
      </c>
      <c r="E135" s="1021"/>
      <c r="F135" s="1022" t="s">
        <v>411</v>
      </c>
      <c r="G135" s="1022"/>
      <c r="H135" s="1022"/>
    </row>
    <row r="136" spans="1:8" ht="11.25" customHeight="1" x14ac:dyDescent="0.25">
      <c r="A136" s="294"/>
      <c r="B136" s="982"/>
      <c r="C136" s="982"/>
      <c r="D136" s="1023" t="s">
        <v>621</v>
      </c>
      <c r="E136" s="1023"/>
      <c r="F136" s="1024" t="s">
        <v>622</v>
      </c>
      <c r="G136" s="1024"/>
      <c r="H136" s="1024"/>
    </row>
    <row r="137" spans="1:8" ht="11.25" customHeight="1" x14ac:dyDescent="0.3">
      <c r="A137" s="376" t="s">
        <v>623</v>
      </c>
      <c r="B137" s="1014">
        <v>0</v>
      </c>
      <c r="C137" s="1014"/>
      <c r="D137" s="1014">
        <v>0</v>
      </c>
      <c r="E137" s="1014"/>
      <c r="F137" s="1025">
        <v>0</v>
      </c>
      <c r="G137" s="1025"/>
      <c r="H137" s="1025"/>
    </row>
    <row r="138" spans="1:8" ht="11.25" customHeight="1" x14ac:dyDescent="0.25">
      <c r="A138" s="354"/>
      <c r="B138" s="289"/>
      <c r="C138" s="289"/>
      <c r="D138" s="289"/>
      <c r="E138" s="289"/>
      <c r="F138" s="289"/>
      <c r="G138" s="289"/>
      <c r="H138" s="317"/>
    </row>
    <row r="139" spans="1:8" ht="26.5" customHeight="1" x14ac:dyDescent="0.25">
      <c r="A139" s="291"/>
      <c r="B139" s="375" t="s">
        <v>203</v>
      </c>
      <c r="C139" s="981" t="s">
        <v>126</v>
      </c>
      <c r="D139" s="981"/>
      <c r="E139" s="981" t="s">
        <v>127</v>
      </c>
      <c r="F139" s="981"/>
      <c r="G139" s="981" t="s">
        <v>195</v>
      </c>
      <c r="H139" s="981"/>
    </row>
    <row r="140" spans="1:8" ht="11.25" customHeight="1" x14ac:dyDescent="0.25">
      <c r="A140" s="373" t="s">
        <v>565</v>
      </c>
      <c r="B140" s="377" t="s">
        <v>206</v>
      </c>
      <c r="C140" s="374" t="s">
        <v>411</v>
      </c>
      <c r="D140" s="374" t="s">
        <v>411</v>
      </c>
      <c r="E140" s="374" t="s">
        <v>411</v>
      </c>
      <c r="F140" s="378" t="s">
        <v>411</v>
      </c>
      <c r="G140" s="1026" t="s">
        <v>624</v>
      </c>
      <c r="H140" s="1026" t="s">
        <v>625</v>
      </c>
    </row>
    <row r="141" spans="1:8" ht="11.25" customHeight="1" x14ac:dyDescent="0.25">
      <c r="A141" s="294"/>
      <c r="B141" s="294"/>
      <c r="C141" s="320" t="s">
        <v>621</v>
      </c>
      <c r="D141" s="379" t="s">
        <v>622</v>
      </c>
      <c r="E141" s="320" t="s">
        <v>621</v>
      </c>
      <c r="F141" s="379" t="s">
        <v>622</v>
      </c>
      <c r="G141" s="1026"/>
      <c r="H141" s="1026"/>
    </row>
    <row r="142" spans="1:8" ht="11.25" customHeight="1" x14ac:dyDescent="0.3">
      <c r="A142" s="340" t="s">
        <v>626</v>
      </c>
      <c r="B142" s="380">
        <v>0</v>
      </c>
      <c r="C142" s="381">
        <v>0</v>
      </c>
      <c r="D142" s="381">
        <v>0</v>
      </c>
      <c r="E142" s="381">
        <v>0</v>
      </c>
      <c r="F142" s="381">
        <v>0</v>
      </c>
      <c r="G142" s="381">
        <v>0</v>
      </c>
      <c r="H142" s="380">
        <v>0</v>
      </c>
    </row>
    <row r="143" spans="1:8" ht="11.25" customHeight="1" x14ac:dyDescent="0.25">
      <c r="A143" s="368"/>
      <c r="B143" s="368"/>
      <c r="C143" s="289"/>
      <c r="D143" s="368"/>
      <c r="E143" s="368"/>
      <c r="F143" s="368"/>
      <c r="G143" s="368"/>
      <c r="H143" s="368"/>
    </row>
    <row r="144" spans="1:8" ht="11.25" customHeight="1" x14ac:dyDescent="0.3">
      <c r="A144" s="340" t="s">
        <v>627</v>
      </c>
      <c r="B144" s="382">
        <v>0</v>
      </c>
      <c r="C144" s="382">
        <v>0</v>
      </c>
      <c r="D144" s="382">
        <v>0</v>
      </c>
      <c r="E144" s="382">
        <v>0</v>
      </c>
      <c r="F144" s="382">
        <v>0</v>
      </c>
      <c r="G144" s="383">
        <v>0</v>
      </c>
      <c r="H144" s="384">
        <v>0</v>
      </c>
    </row>
    <row r="145" spans="1:8" ht="11.25" customHeight="1" x14ac:dyDescent="0.3">
      <c r="A145" s="385"/>
      <c r="B145" s="343"/>
      <c r="C145" s="344"/>
      <c r="D145" s="344"/>
      <c r="E145" s="368"/>
      <c r="F145" s="289"/>
      <c r="G145" s="368"/>
      <c r="H145" s="289"/>
    </row>
    <row r="146" spans="1:8" ht="11.25" customHeight="1" x14ac:dyDescent="0.25">
      <c r="A146" s="1027" t="s">
        <v>628</v>
      </c>
      <c r="B146" s="1027"/>
      <c r="C146" s="1027"/>
      <c r="D146" s="1027"/>
      <c r="E146" s="1001" t="s">
        <v>533</v>
      </c>
      <c r="F146" s="1001"/>
      <c r="G146" s="1001"/>
      <c r="H146" s="1001"/>
    </row>
    <row r="147" spans="1:8" ht="11.25" customHeight="1" x14ac:dyDescent="0.25">
      <c r="A147" s="1027"/>
      <c r="B147" s="1027"/>
      <c r="C147" s="1027"/>
      <c r="D147" s="1027"/>
      <c r="E147" s="1001"/>
      <c r="F147" s="1001"/>
      <c r="G147" s="1001"/>
      <c r="H147" s="1001"/>
    </row>
    <row r="148" spans="1:8" ht="11.25" customHeight="1" x14ac:dyDescent="0.3">
      <c r="A148" s="1028" t="s">
        <v>629</v>
      </c>
      <c r="B148" s="1028"/>
      <c r="C148" s="1028"/>
      <c r="D148" s="1028"/>
      <c r="E148" s="1029">
        <v>0</v>
      </c>
      <c r="F148" s="1029"/>
      <c r="G148" s="1029"/>
      <c r="H148" s="1029"/>
    </row>
    <row r="149" spans="1:8" ht="11.25" customHeight="1" x14ac:dyDescent="0.25">
      <c r="A149" s="386"/>
      <c r="B149" s="386"/>
      <c r="C149" s="386"/>
      <c r="D149" s="386"/>
      <c r="E149" s="386"/>
      <c r="F149" s="386"/>
      <c r="G149" s="386"/>
      <c r="H149" s="368"/>
    </row>
    <row r="150" spans="1:8" ht="11.25" customHeight="1" x14ac:dyDescent="0.25">
      <c r="A150" s="1020" t="s">
        <v>630</v>
      </c>
      <c r="B150" s="1020"/>
      <c r="C150" s="1020"/>
      <c r="D150" s="1020"/>
      <c r="E150" s="1020"/>
      <c r="F150" s="1020"/>
      <c r="G150" s="1020"/>
      <c r="H150" s="1020"/>
    </row>
    <row r="151" spans="1:8" ht="11.25" customHeight="1" x14ac:dyDescent="0.25">
      <c r="A151" s="1020"/>
      <c r="B151" s="1020"/>
      <c r="C151" s="1020"/>
      <c r="D151" s="1020"/>
      <c r="E151" s="1020"/>
      <c r="F151" s="1020"/>
      <c r="G151" s="1020"/>
      <c r="H151" s="1020"/>
    </row>
    <row r="152" spans="1:8" ht="11.25" customHeight="1" x14ac:dyDescent="0.25">
      <c r="A152" s="387"/>
      <c r="B152" s="982" t="s">
        <v>466</v>
      </c>
      <c r="C152" s="982"/>
      <c r="D152" s="982"/>
      <c r="E152" s="982"/>
      <c r="F152" s="982"/>
      <c r="G152" s="982"/>
      <c r="H152" s="982"/>
    </row>
    <row r="153" spans="1:8" ht="11.25" customHeight="1" x14ac:dyDescent="0.3">
      <c r="A153" s="373" t="s">
        <v>529</v>
      </c>
      <c r="B153" s="388"/>
      <c r="C153" s="389" t="s">
        <v>37</v>
      </c>
      <c r="D153" s="390"/>
      <c r="E153" s="1033" t="s">
        <v>39</v>
      </c>
      <c r="F153" s="1033"/>
      <c r="G153" s="1033"/>
      <c r="H153" s="1033"/>
    </row>
    <row r="154" spans="1:8" ht="11.25" customHeight="1" x14ac:dyDescent="0.25">
      <c r="A154" s="294"/>
      <c r="B154" s="379"/>
      <c r="C154" s="391" t="s">
        <v>530</v>
      </c>
      <c r="D154" s="392"/>
      <c r="E154" s="1024" t="s">
        <v>531</v>
      </c>
      <c r="F154" s="1024"/>
      <c r="G154" s="1024"/>
      <c r="H154" s="1024"/>
    </row>
    <row r="155" spans="1:8" ht="11.25" customHeight="1" x14ac:dyDescent="0.3">
      <c r="A155" s="393" t="s">
        <v>457</v>
      </c>
      <c r="B155" s="1034">
        <v>0</v>
      </c>
      <c r="C155" s="1034"/>
      <c r="D155" s="1034"/>
      <c r="E155" s="1002">
        <v>0</v>
      </c>
      <c r="F155" s="1002"/>
      <c r="G155" s="1002"/>
      <c r="H155" s="1002"/>
    </row>
    <row r="156" spans="1:8" ht="11.25" customHeight="1" x14ac:dyDescent="0.3">
      <c r="A156" s="394"/>
      <c r="B156" s="394"/>
      <c r="C156" s="394"/>
      <c r="D156" s="288"/>
      <c r="E156" s="288"/>
      <c r="F156" s="394"/>
      <c r="G156" s="394"/>
      <c r="H156" s="368"/>
    </row>
    <row r="157" spans="1:8" ht="11.25" customHeight="1" x14ac:dyDescent="0.25">
      <c r="A157" s="1030" t="s">
        <v>631</v>
      </c>
      <c r="B157" s="1030"/>
      <c r="C157" s="1030"/>
      <c r="D157" s="1030"/>
      <c r="E157" s="1005" t="s">
        <v>533</v>
      </c>
      <c r="F157" s="1005"/>
      <c r="G157" s="1005"/>
      <c r="H157" s="1005"/>
    </row>
    <row r="158" spans="1:8" ht="11.25" customHeight="1" x14ac:dyDescent="0.25">
      <c r="A158" s="1030"/>
      <c r="B158" s="1030"/>
      <c r="C158" s="1030"/>
      <c r="D158" s="1030"/>
      <c r="E158" s="996"/>
      <c r="F158" s="996"/>
      <c r="G158" s="996"/>
      <c r="H158" s="996"/>
    </row>
    <row r="159" spans="1:8" ht="11.25" customHeight="1" x14ac:dyDescent="0.3">
      <c r="A159" s="393" t="s">
        <v>534</v>
      </c>
      <c r="B159" s="395"/>
      <c r="C159" s="395"/>
      <c r="D159" s="395"/>
      <c r="E159" s="1031">
        <v>0</v>
      </c>
      <c r="F159" s="1031"/>
      <c r="G159" s="1031"/>
      <c r="H159" s="1031"/>
    </row>
    <row r="160" spans="1:8" ht="11.25" customHeight="1" x14ac:dyDescent="0.25">
      <c r="A160" s="1032" t="s">
        <v>160</v>
      </c>
      <c r="B160" s="1032"/>
      <c r="C160" s="1032"/>
      <c r="D160" s="1032"/>
      <c r="E160" s="1032"/>
      <c r="F160" s="1032"/>
      <c r="G160" s="1032"/>
      <c r="H160" s="368"/>
    </row>
    <row r="161" spans="1:8" ht="11.25" customHeight="1" x14ac:dyDescent="0.25">
      <c r="A161" s="396" t="s">
        <v>632</v>
      </c>
      <c r="B161" s="368"/>
      <c r="C161" s="289"/>
      <c r="D161" s="368"/>
      <c r="E161" s="368"/>
      <c r="F161" s="368"/>
      <c r="G161" s="368"/>
      <c r="H161" s="368"/>
    </row>
    <row r="65389" ht="12.75" customHeight="1" x14ac:dyDescent="0.25"/>
    <row r="65390" ht="12.75" customHeight="1" x14ac:dyDescent="0.25"/>
    <row r="65391" ht="12.75" customHeight="1" x14ac:dyDescent="0.25"/>
    <row r="65392" ht="12.75" customHeight="1" x14ac:dyDescent="0.25"/>
    <row r="65393" ht="12.75" customHeight="1" x14ac:dyDescent="0.25"/>
    <row r="65394" ht="12.75" customHeight="1" x14ac:dyDescent="0.25"/>
    <row r="65395" ht="12.75" customHeight="1" x14ac:dyDescent="0.25"/>
    <row r="65396" ht="12.75" customHeight="1" x14ac:dyDescent="0.25"/>
    <row r="65397" ht="12.75" customHeight="1" x14ac:dyDescent="0.25"/>
    <row r="65398" ht="12.75" customHeight="1" x14ac:dyDescent="0.25"/>
    <row r="65399" ht="12.75" customHeight="1" x14ac:dyDescent="0.25"/>
    <row r="65400" ht="12.75" customHeight="1" x14ac:dyDescent="0.25"/>
    <row r="65401" ht="12.75" customHeight="1" x14ac:dyDescent="0.25"/>
    <row r="65402" ht="12.75" customHeight="1" x14ac:dyDescent="0.25"/>
    <row r="65403" ht="12.75" customHeight="1" x14ac:dyDescent="0.25"/>
    <row r="65404" ht="12.75" customHeight="1" x14ac:dyDescent="0.25"/>
    <row r="65405" ht="12.75" customHeight="1" x14ac:dyDescent="0.25"/>
    <row r="65406" ht="12.75" customHeight="1" x14ac:dyDescent="0.25"/>
    <row r="65407" ht="12.75" customHeight="1" x14ac:dyDescent="0.25"/>
    <row r="65408" ht="12.75" customHeight="1" x14ac:dyDescent="0.25"/>
    <row r="65409" ht="12.75" customHeight="1" x14ac:dyDescent="0.25"/>
    <row r="65410" ht="12.75" customHeight="1" x14ac:dyDescent="0.25"/>
    <row r="65411" ht="12.75" customHeight="1" x14ac:dyDescent="0.25"/>
    <row r="65412" ht="12.75" customHeight="1" x14ac:dyDescent="0.25"/>
    <row r="65413" ht="12.75" customHeight="1" x14ac:dyDescent="0.25"/>
    <row r="65414" ht="12.75" customHeight="1" x14ac:dyDescent="0.25"/>
    <row r="65415" ht="12.75" customHeight="1" x14ac:dyDescent="0.25"/>
    <row r="65416" ht="12.75" customHeight="1" x14ac:dyDescent="0.25"/>
    <row r="65417" ht="12.75" customHeight="1" x14ac:dyDescent="0.25"/>
    <row r="65418" ht="12.75" customHeight="1" x14ac:dyDescent="0.25"/>
    <row r="65419" ht="12.75" customHeight="1" x14ac:dyDescent="0.25"/>
    <row r="65420" ht="12.75" customHeight="1" x14ac:dyDescent="0.25"/>
    <row r="65421" ht="12.75" customHeight="1" x14ac:dyDescent="0.25"/>
    <row r="65422" ht="12.75" customHeight="1" x14ac:dyDescent="0.25"/>
    <row r="65423" ht="12.75" customHeight="1" x14ac:dyDescent="0.25"/>
    <row r="65424" ht="12.75" customHeight="1" x14ac:dyDescent="0.25"/>
    <row r="65425" ht="12.75" customHeight="1" x14ac:dyDescent="0.25"/>
    <row r="65426" ht="12.75" customHeight="1" x14ac:dyDescent="0.25"/>
    <row r="65427" ht="12.75" customHeight="1" x14ac:dyDescent="0.25"/>
    <row r="65428" ht="12.75" customHeight="1" x14ac:dyDescent="0.25"/>
    <row r="65429" ht="12.75" customHeight="1" x14ac:dyDescent="0.25"/>
    <row r="65430" ht="12.75" customHeight="1" x14ac:dyDescent="0.25"/>
    <row r="65431" ht="12.75" customHeight="1" x14ac:dyDescent="0.25"/>
    <row r="65432" ht="12.75" customHeight="1" x14ac:dyDescent="0.25"/>
    <row r="65433" ht="12.75" customHeight="1" x14ac:dyDescent="0.25"/>
    <row r="65434" ht="12.75" customHeight="1" x14ac:dyDescent="0.25"/>
    <row r="65435" ht="12.75" customHeight="1" x14ac:dyDescent="0.25"/>
    <row r="65436" ht="12.75" customHeight="1" x14ac:dyDescent="0.25"/>
    <row r="65437" ht="12.75" customHeight="1" x14ac:dyDescent="0.25"/>
    <row r="65438" ht="12.75" customHeight="1" x14ac:dyDescent="0.25"/>
    <row r="65439" ht="12.75" customHeight="1" x14ac:dyDescent="0.25"/>
    <row r="65440" ht="12.75" customHeight="1" x14ac:dyDescent="0.25"/>
    <row r="65441" ht="12.75" customHeight="1" x14ac:dyDescent="0.25"/>
    <row r="65442" ht="12.75" customHeight="1" x14ac:dyDescent="0.25"/>
    <row r="65443" ht="12.75" customHeight="1" x14ac:dyDescent="0.25"/>
    <row r="65444" ht="12.75" customHeight="1" x14ac:dyDescent="0.25"/>
    <row r="65445" ht="12.75" customHeight="1" x14ac:dyDescent="0.25"/>
    <row r="65446" ht="12.75" customHeight="1" x14ac:dyDescent="0.25"/>
    <row r="65447" ht="12.75" customHeight="1" x14ac:dyDescent="0.25"/>
    <row r="65448" ht="12.75" customHeight="1" x14ac:dyDescent="0.25"/>
    <row r="65449" ht="12.75" customHeight="1" x14ac:dyDescent="0.25"/>
    <row r="65450" ht="12.75" customHeight="1" x14ac:dyDescent="0.25"/>
    <row r="65451" ht="12.75" customHeight="1" x14ac:dyDescent="0.25"/>
    <row r="65452" ht="12.75" customHeight="1" x14ac:dyDescent="0.25"/>
    <row r="65453" ht="12.75" customHeight="1" x14ac:dyDescent="0.25"/>
    <row r="65454" ht="12.75" customHeight="1" x14ac:dyDescent="0.25"/>
    <row r="65455" ht="12.75" customHeight="1" x14ac:dyDescent="0.25"/>
    <row r="65456" ht="12.75" customHeight="1" x14ac:dyDescent="0.25"/>
    <row r="65457" ht="12.75" customHeight="1" x14ac:dyDescent="0.25"/>
    <row r="65458" ht="12.75" customHeight="1" x14ac:dyDescent="0.25"/>
    <row r="65459" ht="12.75" customHeight="1" x14ac:dyDescent="0.25"/>
    <row r="65460" ht="12.75" customHeight="1" x14ac:dyDescent="0.25"/>
    <row r="65461" ht="12.75" customHeight="1" x14ac:dyDescent="0.25"/>
    <row r="65462" ht="12.75" customHeight="1" x14ac:dyDescent="0.25"/>
    <row r="65463" ht="12.75" customHeight="1" x14ac:dyDescent="0.25"/>
    <row r="65464" ht="12.75" customHeight="1" x14ac:dyDescent="0.25"/>
    <row r="65465" ht="12.75" customHeight="1" x14ac:dyDescent="0.25"/>
    <row r="65466" ht="12.75" customHeight="1" x14ac:dyDescent="0.25"/>
    <row r="65467" ht="12.75" customHeight="1" x14ac:dyDescent="0.25"/>
    <row r="65468" ht="12.75" customHeight="1" x14ac:dyDescent="0.25"/>
    <row r="65469" ht="12.75" customHeight="1" x14ac:dyDescent="0.25"/>
    <row r="65470" ht="12.75" customHeight="1" x14ac:dyDescent="0.25"/>
    <row r="65471" ht="12.75" customHeight="1" x14ac:dyDescent="0.25"/>
    <row r="65472" ht="12.75" customHeight="1" x14ac:dyDescent="0.25"/>
    <row r="65473" ht="12.75" customHeight="1" x14ac:dyDescent="0.25"/>
    <row r="65474" ht="12.75" customHeight="1" x14ac:dyDescent="0.25"/>
    <row r="65475" ht="12.75" customHeight="1" x14ac:dyDescent="0.25"/>
    <row r="65476" ht="12.75" customHeight="1" x14ac:dyDescent="0.25"/>
    <row r="65477" ht="12.75" customHeight="1" x14ac:dyDescent="0.25"/>
    <row r="65478" ht="12.75" customHeight="1" x14ac:dyDescent="0.25"/>
    <row r="65479" ht="12.75" customHeight="1" x14ac:dyDescent="0.25"/>
    <row r="65480" ht="12.75" customHeight="1" x14ac:dyDescent="0.25"/>
    <row r="65481" ht="12.75" customHeight="1" x14ac:dyDescent="0.25"/>
    <row r="65482" ht="12.75" customHeight="1" x14ac:dyDescent="0.25"/>
    <row r="65483" ht="12.75" customHeight="1" x14ac:dyDescent="0.25"/>
    <row r="65484" ht="12.75" customHeight="1" x14ac:dyDescent="0.25"/>
    <row r="65485" ht="12.75" customHeight="1" x14ac:dyDescent="0.25"/>
    <row r="65486" ht="12.75" customHeight="1" x14ac:dyDescent="0.25"/>
    <row r="65487" ht="12.75" customHeight="1" x14ac:dyDescent="0.25"/>
    <row r="65488" ht="12.75" customHeight="1" x14ac:dyDescent="0.25"/>
    <row r="65489" ht="12.75" customHeight="1" x14ac:dyDescent="0.25"/>
    <row r="65490" ht="12.75" customHeight="1" x14ac:dyDescent="0.25"/>
    <row r="65491" ht="12.75" customHeight="1" x14ac:dyDescent="0.25"/>
    <row r="65492" ht="12.75" customHeight="1" x14ac:dyDescent="0.25"/>
    <row r="65493" ht="12.75" customHeight="1" x14ac:dyDescent="0.25"/>
    <row r="65494" ht="12.75" customHeight="1" x14ac:dyDescent="0.25"/>
    <row r="65495" ht="12.75" customHeight="1" x14ac:dyDescent="0.25"/>
    <row r="65496" ht="12.75" customHeight="1" x14ac:dyDescent="0.25"/>
    <row r="65497" ht="12.75" customHeight="1" x14ac:dyDescent="0.25"/>
    <row r="65498" ht="12.75" customHeight="1" x14ac:dyDescent="0.25"/>
    <row r="65499" ht="12.75" customHeight="1" x14ac:dyDescent="0.25"/>
    <row r="65500" ht="12.75" customHeight="1" x14ac:dyDescent="0.25"/>
    <row r="65501" ht="12.75" customHeight="1" x14ac:dyDescent="0.25"/>
    <row r="65502" ht="12.75" customHeight="1" x14ac:dyDescent="0.25"/>
    <row r="65503" ht="12.75" customHeight="1" x14ac:dyDescent="0.25"/>
    <row r="65504" ht="12.75" customHeight="1" x14ac:dyDescent="0.25"/>
    <row r="65505" ht="12.75" customHeight="1" x14ac:dyDescent="0.25"/>
    <row r="65506" ht="12.75" customHeight="1" x14ac:dyDescent="0.25"/>
    <row r="65507" ht="12.75" customHeight="1" x14ac:dyDescent="0.25"/>
    <row r="65508" ht="12.75" customHeight="1" x14ac:dyDescent="0.25"/>
    <row r="65509" ht="12.75" customHeight="1" x14ac:dyDescent="0.25"/>
    <row r="65510" ht="12.75" customHeight="1" x14ac:dyDescent="0.25"/>
    <row r="65511" ht="12.75" customHeight="1" x14ac:dyDescent="0.25"/>
    <row r="65512" ht="12.75" customHeight="1" x14ac:dyDescent="0.25"/>
    <row r="65513" ht="12.75" customHeight="1" x14ac:dyDescent="0.25"/>
    <row r="65514" ht="12.75" customHeight="1" x14ac:dyDescent="0.25"/>
    <row r="65515" ht="12.75" customHeight="1" x14ac:dyDescent="0.25"/>
    <row r="65516" ht="12.75" customHeight="1" x14ac:dyDescent="0.25"/>
    <row r="65517" ht="12.75" customHeight="1" x14ac:dyDescent="0.25"/>
    <row r="65518" ht="12.75" customHeight="1" x14ac:dyDescent="0.25"/>
    <row r="65519" ht="12.75" customHeight="1" x14ac:dyDescent="0.25"/>
    <row r="65520" ht="12.75" customHeight="1" x14ac:dyDescent="0.25"/>
    <row r="65521" ht="12.75" customHeight="1" x14ac:dyDescent="0.25"/>
    <row r="65522" ht="12.75" customHeight="1" x14ac:dyDescent="0.25"/>
    <row r="65523" ht="12.75" customHeight="1" x14ac:dyDescent="0.25"/>
    <row r="65524" ht="12.75" customHeight="1" x14ac:dyDescent="0.25"/>
    <row r="65525" ht="12.75" customHeight="1" x14ac:dyDescent="0.25"/>
    <row r="65526" ht="12.75" customHeight="1" x14ac:dyDescent="0.25"/>
    <row r="65527" ht="12.75" customHeight="1" x14ac:dyDescent="0.25"/>
    <row r="65528" ht="12.75" customHeight="1" x14ac:dyDescent="0.25"/>
    <row r="65529" ht="12.75" customHeight="1" x14ac:dyDescent="0.25"/>
    <row r="65530" ht="12.75" customHeight="1" x14ac:dyDescent="0.25"/>
    <row r="65531" ht="12.75" customHeight="1" x14ac:dyDescent="0.25"/>
    <row r="65532" ht="12.75" customHeight="1" x14ac:dyDescent="0.25"/>
    <row r="65533" ht="12.75" customHeight="1" x14ac:dyDescent="0.25"/>
    <row r="65534" ht="12.75" customHeight="1" x14ac:dyDescent="0.25"/>
    <row r="65535" ht="12.75" customHeight="1" x14ac:dyDescent="0.25"/>
    <row r="65536" ht="12.75" customHeight="1" x14ac:dyDescent="0.25"/>
  </sheetData>
  <sheetProtection password="F3F6" sheet="1"/>
  <mergeCells count="135">
    <mergeCell ref="A157:D158"/>
    <mergeCell ref="E157:H157"/>
    <mergeCell ref="E158:H158"/>
    <mergeCell ref="E159:H159"/>
    <mergeCell ref="A160:G160"/>
    <mergeCell ref="A150:H151"/>
    <mergeCell ref="B152:H152"/>
    <mergeCell ref="E153:H153"/>
    <mergeCell ref="E154:H154"/>
    <mergeCell ref="B155:D155"/>
    <mergeCell ref="E155:H155"/>
    <mergeCell ref="G140:G141"/>
    <mergeCell ref="H140:H141"/>
    <mergeCell ref="A146:D147"/>
    <mergeCell ref="E146:H147"/>
    <mergeCell ref="A148:D148"/>
    <mergeCell ref="E148:H148"/>
    <mergeCell ref="B137:C137"/>
    <mergeCell ref="D137:E137"/>
    <mergeCell ref="F137:H137"/>
    <mergeCell ref="C139:D139"/>
    <mergeCell ref="E139:F139"/>
    <mergeCell ref="G139:H139"/>
    <mergeCell ref="A132:H133"/>
    <mergeCell ref="B134:C136"/>
    <mergeCell ref="D134:H134"/>
    <mergeCell ref="D135:E135"/>
    <mergeCell ref="F135:H135"/>
    <mergeCell ref="D136:E136"/>
    <mergeCell ref="F136:H136"/>
    <mergeCell ref="B122:H122"/>
    <mergeCell ref="B123:H123"/>
    <mergeCell ref="B124:H124"/>
    <mergeCell ref="B125:H125"/>
    <mergeCell ref="A129:H129"/>
    <mergeCell ref="A130:H130"/>
    <mergeCell ref="B113:H113"/>
    <mergeCell ref="B114:H114"/>
    <mergeCell ref="B115:H115"/>
    <mergeCell ref="B116:H116"/>
    <mergeCell ref="B118:H118"/>
    <mergeCell ref="A120:A121"/>
    <mergeCell ref="B120:H121"/>
    <mergeCell ref="B106:E106"/>
    <mergeCell ref="F106:H106"/>
    <mergeCell ref="B107:E107"/>
    <mergeCell ref="F107:H107"/>
    <mergeCell ref="B109:H111"/>
    <mergeCell ref="B112:H112"/>
    <mergeCell ref="B103:E103"/>
    <mergeCell ref="F103:H103"/>
    <mergeCell ref="B104:E104"/>
    <mergeCell ref="F104:H104"/>
    <mergeCell ref="B105:E105"/>
    <mergeCell ref="F105:H105"/>
    <mergeCell ref="B100:E100"/>
    <mergeCell ref="F100:H100"/>
    <mergeCell ref="B101:E101"/>
    <mergeCell ref="F101:H101"/>
    <mergeCell ref="B102:E102"/>
    <mergeCell ref="F102:H102"/>
    <mergeCell ref="A95:H96"/>
    <mergeCell ref="B97:H97"/>
    <mergeCell ref="B98:E98"/>
    <mergeCell ref="F98:H98"/>
    <mergeCell ref="B99:E99"/>
    <mergeCell ref="F99:H99"/>
    <mergeCell ref="B86:H86"/>
    <mergeCell ref="B87:H87"/>
    <mergeCell ref="B89:H89"/>
    <mergeCell ref="A91:A92"/>
    <mergeCell ref="B91:H92"/>
    <mergeCell ref="B93:H93"/>
    <mergeCell ref="B77:H77"/>
    <mergeCell ref="A79:A80"/>
    <mergeCell ref="B79:H80"/>
    <mergeCell ref="B81:H81"/>
    <mergeCell ref="B83:H83"/>
    <mergeCell ref="B84:H85"/>
    <mergeCell ref="A55:A59"/>
    <mergeCell ref="B55:B59"/>
    <mergeCell ref="C55:H55"/>
    <mergeCell ref="C56:C59"/>
    <mergeCell ref="D56:D59"/>
    <mergeCell ref="E56:E58"/>
    <mergeCell ref="F56:F57"/>
    <mergeCell ref="G56:H58"/>
    <mergeCell ref="C47:H47"/>
    <mergeCell ref="C48:H48"/>
    <mergeCell ref="C49:H49"/>
    <mergeCell ref="C50:H50"/>
    <mergeCell ref="C51:H51"/>
    <mergeCell ref="C52:H52"/>
    <mergeCell ref="C41:H41"/>
    <mergeCell ref="C42:H42"/>
    <mergeCell ref="C43:H43"/>
    <mergeCell ref="C44:H44"/>
    <mergeCell ref="C45:H45"/>
    <mergeCell ref="C46:H46"/>
    <mergeCell ref="C35:H35"/>
    <mergeCell ref="C36:H36"/>
    <mergeCell ref="C37:H37"/>
    <mergeCell ref="C38:H38"/>
    <mergeCell ref="C39:H39"/>
    <mergeCell ref="C40:H40"/>
    <mergeCell ref="C29:H29"/>
    <mergeCell ref="C30:H30"/>
    <mergeCell ref="C31:H31"/>
    <mergeCell ref="C32:H32"/>
    <mergeCell ref="C33:H33"/>
    <mergeCell ref="C34:H34"/>
    <mergeCell ref="C23:H23"/>
    <mergeCell ref="C24:H24"/>
    <mergeCell ref="C25:H25"/>
    <mergeCell ref="C26:H26"/>
    <mergeCell ref="C27:H27"/>
    <mergeCell ref="C28:H28"/>
    <mergeCell ref="C17:H17"/>
    <mergeCell ref="C18:H18"/>
    <mergeCell ref="C19:H19"/>
    <mergeCell ref="C20:H20"/>
    <mergeCell ref="C21:H21"/>
    <mergeCell ref="C22:H22"/>
    <mergeCell ref="B12:B14"/>
    <mergeCell ref="C12:H12"/>
    <mergeCell ref="C13:H13"/>
    <mergeCell ref="C14:H14"/>
    <mergeCell ref="C15:H15"/>
    <mergeCell ref="C16:H16"/>
    <mergeCell ref="A3:D3"/>
    <mergeCell ref="A4:D4"/>
    <mergeCell ref="A5:D5"/>
    <mergeCell ref="A6:D6"/>
    <mergeCell ref="A7:D7"/>
    <mergeCell ref="A10:H11"/>
  </mergeCells>
  <printOptions horizontalCentered="1"/>
  <pageMargins left="0.39027777777777778" right="0.2" top="1.179861111111111" bottom="0.39027777777777778" header="0.51180555555555551" footer="0.51180555555555551"/>
  <pageSetup paperSize="9" scale="90"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topLeftCell="A7" zoomScale="140" zoomScaleNormal="140" workbookViewId="0">
      <selection activeCell="E18" sqref="E18"/>
    </sheetView>
  </sheetViews>
  <sheetFormatPr defaultColWidth="3" defaultRowHeight="11.25" customHeight="1" x14ac:dyDescent="0.3"/>
  <cols>
    <col min="1" max="1" width="50.7265625" style="20" customWidth="1"/>
    <col min="2" max="12" width="17.7265625" style="20" customWidth="1"/>
    <col min="13" max="13" width="17.7265625" style="149" customWidth="1"/>
    <col min="14" max="16384" width="3" style="149"/>
  </cols>
  <sheetData>
    <row r="1" spans="1:13" s="398" customFormat="1" ht="15.75" customHeight="1" x14ac:dyDescent="0.35">
      <c r="A1" s="146" t="s">
        <v>633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</row>
    <row r="3" spans="1:13" ht="12.75" customHeight="1" x14ac:dyDescent="0.3">
      <c r="A3" s="873" t="str">
        <f>+'Informações Iniciais'!A1:B1</f>
        <v>ESTADO DO MARANHÃO - MUNICIPIO DE DAVINOPOLIS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</row>
    <row r="4" spans="1:13" ht="12.75" customHeight="1" x14ac:dyDescent="0.3">
      <c r="A4" s="873" t="s">
        <v>1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</row>
    <row r="5" spans="1:13" ht="12.75" customHeight="1" x14ac:dyDescent="0.3">
      <c r="A5" s="872" t="s">
        <v>634</v>
      </c>
      <c r="B5" s="872"/>
      <c r="C5" s="872"/>
      <c r="D5" s="872"/>
      <c r="E5" s="872"/>
      <c r="F5" s="872"/>
      <c r="G5" s="872"/>
      <c r="H5" s="872"/>
      <c r="I5" s="872"/>
      <c r="J5" s="872"/>
      <c r="K5" s="872"/>
      <c r="L5" s="872"/>
    </row>
    <row r="6" spans="1:13" ht="12.75" customHeight="1" x14ac:dyDescent="0.3">
      <c r="A6" s="873" t="s">
        <v>29</v>
      </c>
      <c r="B6" s="873"/>
      <c r="C6" s="873"/>
      <c r="D6" s="873"/>
      <c r="E6" s="873"/>
      <c r="F6" s="873"/>
      <c r="G6" s="873"/>
      <c r="H6" s="873"/>
      <c r="I6" s="873"/>
      <c r="J6" s="873"/>
      <c r="K6" s="873"/>
      <c r="L6" s="873"/>
    </row>
    <row r="7" spans="1:13" ht="12.75" customHeight="1" x14ac:dyDescent="0.3">
      <c r="A7" s="873" t="str">
        <f>+'Informações Iniciais'!A5:B5</f>
        <v>1º Bimestre de 2018</v>
      </c>
      <c r="B7" s="873"/>
      <c r="C7" s="873"/>
      <c r="D7" s="873"/>
      <c r="E7" s="873"/>
      <c r="F7" s="873"/>
      <c r="G7" s="873"/>
      <c r="H7" s="873"/>
      <c r="I7" s="873"/>
      <c r="J7" s="873"/>
      <c r="K7" s="873"/>
      <c r="L7" s="873"/>
    </row>
    <row r="8" spans="1:13" ht="12.75" customHeight="1" x14ac:dyDescent="0.3">
      <c r="A8" s="147"/>
      <c r="B8" s="147"/>
      <c r="C8" s="149"/>
      <c r="D8" s="149"/>
      <c r="E8" s="149"/>
      <c r="F8" s="149"/>
      <c r="G8" s="149"/>
      <c r="H8" s="149"/>
      <c r="I8" s="149"/>
      <c r="J8" s="149"/>
      <c r="K8" s="149"/>
      <c r="L8" s="149"/>
    </row>
    <row r="9" spans="1:13" ht="12.75" customHeight="1" x14ac:dyDescent="0.3">
      <c r="A9" s="399" t="s">
        <v>635</v>
      </c>
      <c r="B9" s="28"/>
      <c r="C9" s="149"/>
      <c r="D9" s="149"/>
      <c r="E9" s="149"/>
      <c r="F9" s="149"/>
      <c r="G9" s="149"/>
      <c r="H9" s="149"/>
      <c r="I9" s="149"/>
      <c r="J9" s="149"/>
      <c r="K9" s="149"/>
      <c r="L9" s="151"/>
      <c r="M9" s="151">
        <v>1</v>
      </c>
    </row>
    <row r="10" spans="1:13" ht="43" customHeight="1" x14ac:dyDescent="0.3">
      <c r="A10" s="918" t="s">
        <v>636</v>
      </c>
      <c r="B10" s="924" t="s">
        <v>637</v>
      </c>
      <c r="C10" s="924"/>
      <c r="D10" s="924"/>
      <c r="E10" s="924"/>
      <c r="F10" s="924"/>
      <c r="G10" s="912" t="s">
        <v>638</v>
      </c>
      <c r="H10" s="912"/>
      <c r="I10" s="912"/>
      <c r="J10" s="912"/>
      <c r="K10" s="912"/>
      <c r="L10" s="912"/>
      <c r="M10" s="924" t="s">
        <v>639</v>
      </c>
    </row>
    <row r="11" spans="1:13" ht="12.75" customHeight="1" x14ac:dyDescent="0.3">
      <c r="A11" s="918"/>
      <c r="B11" s="877" t="s">
        <v>640</v>
      </c>
      <c r="C11" s="877"/>
      <c r="D11" s="1037" t="s">
        <v>641</v>
      </c>
      <c r="E11" s="912" t="s">
        <v>642</v>
      </c>
      <c r="F11" s="1035" t="s">
        <v>643</v>
      </c>
      <c r="G11" s="877" t="s">
        <v>640</v>
      </c>
      <c r="H11" s="877"/>
      <c r="I11" s="912" t="s">
        <v>644</v>
      </c>
      <c r="J11" s="912" t="s">
        <v>641</v>
      </c>
      <c r="K11" s="912" t="s">
        <v>642</v>
      </c>
      <c r="L11" s="1035" t="s">
        <v>643</v>
      </c>
      <c r="M11" s="924"/>
    </row>
    <row r="12" spans="1:13" ht="13" customHeight="1" x14ac:dyDescent="0.3">
      <c r="A12" s="918"/>
      <c r="B12" s="924" t="s">
        <v>645</v>
      </c>
      <c r="C12" s="924" t="s">
        <v>646</v>
      </c>
      <c r="D12" s="1037"/>
      <c r="E12" s="912"/>
      <c r="F12" s="1035"/>
      <c r="G12" s="924" t="s">
        <v>647</v>
      </c>
      <c r="H12" s="924" t="s">
        <v>648</v>
      </c>
      <c r="I12" s="912"/>
      <c r="J12" s="912"/>
      <c r="K12" s="912"/>
      <c r="L12" s="1035"/>
      <c r="M12" s="924"/>
    </row>
    <row r="13" spans="1:13" ht="13" customHeight="1" x14ac:dyDescent="0.3">
      <c r="A13" s="918"/>
      <c r="B13" s="924"/>
      <c r="C13" s="924"/>
      <c r="D13" s="1037"/>
      <c r="E13" s="912"/>
      <c r="F13" s="1035"/>
      <c r="G13" s="924"/>
      <c r="H13" s="924"/>
      <c r="I13" s="912"/>
      <c r="J13" s="912"/>
      <c r="K13" s="912"/>
      <c r="L13" s="1035"/>
      <c r="M13" s="924"/>
    </row>
    <row r="14" spans="1:13" ht="13" customHeight="1" x14ac:dyDescent="0.3">
      <c r="A14" s="918"/>
      <c r="B14" s="924"/>
      <c r="C14" s="924"/>
      <c r="D14" s="1037"/>
      <c r="E14" s="912"/>
      <c r="F14" s="1035"/>
      <c r="G14" s="924"/>
      <c r="H14" s="924"/>
      <c r="I14" s="912"/>
      <c r="J14" s="912"/>
      <c r="K14" s="912"/>
      <c r="L14" s="1035"/>
      <c r="M14" s="924"/>
    </row>
    <row r="15" spans="1:13" s="402" customFormat="1" ht="15" customHeight="1" x14ac:dyDescent="0.3">
      <c r="A15" s="918"/>
      <c r="B15" s="191" t="s">
        <v>40</v>
      </c>
      <c r="C15" s="191" t="s">
        <v>41</v>
      </c>
      <c r="D15" s="153" t="s">
        <v>43</v>
      </c>
      <c r="E15" s="153" t="s">
        <v>131</v>
      </c>
      <c r="F15" s="400" t="s">
        <v>649</v>
      </c>
      <c r="G15" s="191" t="s">
        <v>133</v>
      </c>
      <c r="H15" s="191" t="s">
        <v>650</v>
      </c>
      <c r="I15" s="153" t="s">
        <v>135</v>
      </c>
      <c r="J15" s="153" t="s">
        <v>651</v>
      </c>
      <c r="K15" s="153" t="s">
        <v>137</v>
      </c>
      <c r="L15" s="401" t="s">
        <v>652</v>
      </c>
      <c r="M15" s="191" t="s">
        <v>653</v>
      </c>
    </row>
    <row r="16" spans="1:13" ht="12.75" customHeight="1" x14ac:dyDescent="0.3">
      <c r="A16" s="147" t="s">
        <v>654</v>
      </c>
      <c r="B16" s="50">
        <f t="shared" ref="B16:M16" si="0">B17+B18</f>
        <v>0</v>
      </c>
      <c r="C16" s="50">
        <f t="shared" si="0"/>
        <v>1452517.14</v>
      </c>
      <c r="D16" s="50">
        <f t="shared" si="0"/>
        <v>354491.14</v>
      </c>
      <c r="E16" s="50">
        <f t="shared" si="0"/>
        <v>1098026</v>
      </c>
      <c r="F16" s="50">
        <f t="shared" si="0"/>
        <v>0</v>
      </c>
      <c r="G16" s="50">
        <f t="shared" si="0"/>
        <v>0</v>
      </c>
      <c r="H16" s="50">
        <f t="shared" si="0"/>
        <v>0</v>
      </c>
      <c r="I16" s="50">
        <f t="shared" si="0"/>
        <v>0</v>
      </c>
      <c r="J16" s="50">
        <f t="shared" si="0"/>
        <v>0</v>
      </c>
      <c r="K16" s="50">
        <f t="shared" si="0"/>
        <v>0</v>
      </c>
      <c r="L16" s="50">
        <f t="shared" si="0"/>
        <v>0</v>
      </c>
      <c r="M16" s="50">
        <f t="shared" si="0"/>
        <v>0</v>
      </c>
    </row>
    <row r="17" spans="1:13" ht="12.75" customHeight="1" x14ac:dyDescent="0.3">
      <c r="A17" s="147" t="s">
        <v>655</v>
      </c>
      <c r="B17" s="96">
        <v>0</v>
      </c>
      <c r="C17" s="96">
        <v>1452517.14</v>
      </c>
      <c r="D17" s="96">
        <v>354491.14</v>
      </c>
      <c r="E17" s="96">
        <v>1098026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7">
        <v>0</v>
      </c>
      <c r="L17" s="97">
        <v>0</v>
      </c>
      <c r="M17" s="50">
        <f>F17+L17</f>
        <v>0</v>
      </c>
    </row>
    <row r="18" spans="1:13" ht="12.75" customHeight="1" x14ac:dyDescent="0.3">
      <c r="A18" s="147" t="s">
        <v>656</v>
      </c>
      <c r="B18" s="96"/>
      <c r="C18" s="96"/>
      <c r="D18" s="96"/>
      <c r="E18" s="96"/>
      <c r="F18" s="96"/>
      <c r="G18" s="96"/>
      <c r="H18" s="96"/>
      <c r="I18" s="96"/>
      <c r="J18" s="96"/>
      <c r="K18" s="97"/>
      <c r="L18" s="97"/>
      <c r="M18" s="50">
        <f>F18+L18</f>
        <v>0</v>
      </c>
    </row>
    <row r="19" spans="1:13" ht="12.75" customHeight="1" x14ac:dyDescent="0.3">
      <c r="A19" s="147" t="s">
        <v>657</v>
      </c>
      <c r="B19" s="50"/>
      <c r="C19" s="50"/>
      <c r="D19" s="50"/>
      <c r="E19" s="50"/>
      <c r="F19" s="50"/>
      <c r="G19" s="50"/>
      <c r="H19" s="50"/>
      <c r="I19" s="50"/>
      <c r="J19" s="50"/>
      <c r="K19" s="164"/>
      <c r="L19" s="164"/>
      <c r="M19" s="50">
        <f>F19+L19</f>
        <v>0</v>
      </c>
    </row>
    <row r="20" spans="1:13" ht="12.75" customHeight="1" x14ac:dyDescent="0.3">
      <c r="A20" s="147" t="s">
        <v>658</v>
      </c>
      <c r="B20" s="96"/>
      <c r="C20" s="96"/>
      <c r="D20" s="96"/>
      <c r="E20" s="96"/>
      <c r="F20" s="96"/>
      <c r="G20" s="96"/>
      <c r="H20" s="96"/>
      <c r="I20" s="96"/>
      <c r="J20" s="96"/>
      <c r="K20" s="97"/>
      <c r="L20" s="97"/>
      <c r="M20" s="50">
        <f>F20+L20</f>
        <v>0</v>
      </c>
    </row>
    <row r="21" spans="1:13" ht="12.75" customHeight="1" x14ac:dyDescent="0.3">
      <c r="A21" s="188" t="s">
        <v>351</v>
      </c>
      <c r="B21" s="403">
        <f t="shared" ref="B21:M21" si="1">B16+B20</f>
        <v>0</v>
      </c>
      <c r="C21" s="403">
        <f t="shared" si="1"/>
        <v>1452517.14</v>
      </c>
      <c r="D21" s="403">
        <f t="shared" si="1"/>
        <v>354491.14</v>
      </c>
      <c r="E21" s="403">
        <f t="shared" si="1"/>
        <v>1098026</v>
      </c>
      <c r="F21" s="403">
        <f t="shared" si="1"/>
        <v>0</v>
      </c>
      <c r="G21" s="403">
        <f t="shared" si="1"/>
        <v>0</v>
      </c>
      <c r="H21" s="403">
        <f t="shared" si="1"/>
        <v>0</v>
      </c>
      <c r="I21" s="403">
        <f t="shared" si="1"/>
        <v>0</v>
      </c>
      <c r="J21" s="403">
        <f t="shared" si="1"/>
        <v>0</v>
      </c>
      <c r="K21" s="403">
        <f t="shared" si="1"/>
        <v>0</v>
      </c>
      <c r="L21" s="403">
        <f t="shared" si="1"/>
        <v>0</v>
      </c>
      <c r="M21" s="82">
        <f t="shared" si="1"/>
        <v>0</v>
      </c>
    </row>
    <row r="22" spans="1:13" ht="12.75" customHeight="1" x14ac:dyDescent="0.3">
      <c r="A22" s="1036" t="s">
        <v>659</v>
      </c>
      <c r="B22" s="1036"/>
      <c r="C22" s="1036"/>
      <c r="D22" s="1036"/>
      <c r="E22" s="1036"/>
      <c r="F22" s="1036"/>
      <c r="G22" s="1036"/>
      <c r="H22" s="1036"/>
      <c r="I22" s="1036"/>
      <c r="J22" s="1036"/>
      <c r="K22" s="1036"/>
      <c r="L22" s="1036"/>
      <c r="M22" s="1036"/>
    </row>
  </sheetData>
  <sheetProtection password="F3F6" sheet="1"/>
  <mergeCells count="23">
    <mergeCell ref="A22:M22"/>
    <mergeCell ref="M10:M14"/>
    <mergeCell ref="B11:C11"/>
    <mergeCell ref="D11:D14"/>
    <mergeCell ref="E11:E14"/>
    <mergeCell ref="F11:F14"/>
    <mergeCell ref="G11:H11"/>
    <mergeCell ref="I11:I14"/>
    <mergeCell ref="A3:L3"/>
    <mergeCell ref="A4:L4"/>
    <mergeCell ref="A5:L5"/>
    <mergeCell ref="A6:L6"/>
    <mergeCell ref="A7:L7"/>
    <mergeCell ref="A10:A15"/>
    <mergeCell ref="B10:F10"/>
    <mergeCell ref="G12:G14"/>
    <mergeCell ref="H12:H14"/>
    <mergeCell ref="G10:L10"/>
    <mergeCell ref="B12:B14"/>
    <mergeCell ref="C12:C14"/>
    <mergeCell ref="J11:J14"/>
    <mergeCell ref="K11:K14"/>
    <mergeCell ref="L11:L14"/>
  </mergeCells>
  <printOptions horizontalCentered="1"/>
  <pageMargins left="0.2" right="0.27986111111111112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9"/>
  <sheetViews>
    <sheetView showGridLines="0" topLeftCell="A132" zoomScale="87" zoomScaleNormal="87" workbookViewId="0">
      <selection activeCell="G130" sqref="G130:H130"/>
    </sheetView>
  </sheetViews>
  <sheetFormatPr defaultColWidth="18.81640625" defaultRowHeight="11.25" customHeight="1" x14ac:dyDescent="0.25"/>
  <cols>
    <col min="1" max="1" width="83.26953125" style="404" customWidth="1"/>
    <col min="2" max="6" width="13.453125" style="404" customWidth="1"/>
    <col min="7" max="7" width="14.453125" style="404" customWidth="1"/>
    <col min="8" max="8" width="22" style="404" customWidth="1"/>
    <col min="9" max="9" width="20.81640625" style="404" customWidth="1"/>
    <col min="10" max="10" width="13.7265625" style="404" customWidth="1"/>
    <col min="11" max="11" width="13.81640625" style="404" customWidth="1"/>
    <col min="12" max="255" width="8.81640625" style="404" customWidth="1"/>
    <col min="256" max="16384" width="18.81640625" style="405"/>
  </cols>
  <sheetData>
    <row r="1" spans="1:256" s="406" customFormat="1" ht="15.75" customHeight="1" x14ac:dyDescent="0.35">
      <c r="A1" s="1038" t="s">
        <v>660</v>
      </c>
      <c r="B1" s="1038"/>
      <c r="C1" s="1038"/>
      <c r="D1" s="1038"/>
      <c r="E1" s="1038"/>
      <c r="F1" s="1038"/>
      <c r="IV1" s="407"/>
    </row>
    <row r="2" spans="1:256" s="409" customFormat="1" ht="12.75" customHeight="1" x14ac:dyDescent="0.3">
      <c r="A2" s="408"/>
      <c r="B2" s="408"/>
      <c r="C2" s="408"/>
      <c r="D2" s="408"/>
      <c r="E2" s="408"/>
      <c r="F2" s="408"/>
      <c r="IV2" s="410"/>
    </row>
    <row r="3" spans="1:256" s="409" customFormat="1" ht="12.75" customHeight="1" x14ac:dyDescent="0.3">
      <c r="A3" s="1039" t="str">
        <f>+'Informações Iniciais'!A1:B1</f>
        <v>ESTADO DO MARANHÃO - MUNICIPIO DE DAVINOPOLIS</v>
      </c>
      <c r="B3" s="1039"/>
      <c r="C3" s="1039"/>
      <c r="D3" s="1039"/>
      <c r="E3" s="1039"/>
      <c r="F3" s="1039"/>
      <c r="IA3" s="410"/>
      <c r="IB3" s="410"/>
      <c r="IC3" s="410"/>
      <c r="ID3" s="410"/>
      <c r="IE3" s="410"/>
      <c r="IF3" s="410"/>
      <c r="IG3" s="410"/>
      <c r="IH3" s="410"/>
      <c r="II3" s="410"/>
      <c r="IJ3" s="410"/>
      <c r="IK3" s="410"/>
      <c r="IL3" s="410"/>
      <c r="IM3" s="410"/>
      <c r="IN3" s="410"/>
      <c r="IO3" s="410"/>
      <c r="IP3" s="410"/>
      <c r="IQ3" s="410"/>
      <c r="IR3" s="410"/>
      <c r="IS3" s="410"/>
      <c r="IT3" s="410"/>
      <c r="IU3" s="410"/>
      <c r="IV3" s="410"/>
    </row>
    <row r="4" spans="1:256" s="409" customFormat="1" ht="12.75" customHeight="1" x14ac:dyDescent="0.3">
      <c r="A4" s="1040" t="s">
        <v>1</v>
      </c>
      <c r="B4" s="1040"/>
      <c r="C4" s="1040"/>
      <c r="D4" s="1040"/>
      <c r="E4" s="1040"/>
      <c r="F4" s="1040"/>
      <c r="IA4" s="410"/>
      <c r="IB4" s="410"/>
      <c r="IC4" s="410"/>
      <c r="ID4" s="410"/>
      <c r="IE4" s="410"/>
      <c r="IF4" s="410"/>
      <c r="IG4" s="410"/>
      <c r="IH4" s="410"/>
      <c r="II4" s="410"/>
      <c r="IJ4" s="410"/>
      <c r="IK4" s="410"/>
      <c r="IL4" s="410"/>
      <c r="IM4" s="410"/>
      <c r="IN4" s="410"/>
      <c r="IO4" s="410"/>
      <c r="IP4" s="410"/>
      <c r="IQ4" s="410"/>
      <c r="IR4" s="410"/>
      <c r="IS4" s="410"/>
      <c r="IT4" s="410"/>
      <c r="IU4" s="410"/>
      <c r="IV4" s="410"/>
    </row>
    <row r="5" spans="1:256" s="409" customFormat="1" ht="12.75" customHeight="1" x14ac:dyDescent="0.3">
      <c r="A5" s="1041" t="s">
        <v>661</v>
      </c>
      <c r="B5" s="1041"/>
      <c r="C5" s="1041"/>
      <c r="D5" s="1041"/>
      <c r="E5" s="1041"/>
      <c r="F5" s="1041"/>
      <c r="IA5" s="410"/>
      <c r="IB5" s="410"/>
      <c r="IC5" s="410"/>
      <c r="ID5" s="410"/>
      <c r="IE5" s="410"/>
      <c r="IF5" s="410"/>
      <c r="IG5" s="410"/>
      <c r="IH5" s="410"/>
      <c r="II5" s="410"/>
      <c r="IJ5" s="410"/>
      <c r="IK5" s="410"/>
      <c r="IL5" s="410"/>
      <c r="IM5" s="410"/>
      <c r="IN5" s="410"/>
      <c r="IO5" s="410"/>
      <c r="IP5" s="410"/>
      <c r="IQ5" s="410"/>
      <c r="IR5" s="410"/>
      <c r="IS5" s="410"/>
      <c r="IT5" s="410"/>
      <c r="IU5" s="410"/>
      <c r="IV5" s="410"/>
    </row>
    <row r="6" spans="1:256" s="409" customFormat="1" ht="12.75" customHeight="1" x14ac:dyDescent="0.3">
      <c r="A6" s="1040" t="s">
        <v>29</v>
      </c>
      <c r="B6" s="1040"/>
      <c r="C6" s="1040"/>
      <c r="D6" s="1040"/>
      <c r="E6" s="1040"/>
      <c r="F6" s="1040"/>
      <c r="IA6" s="410"/>
      <c r="IB6" s="410"/>
      <c r="IC6" s="410"/>
      <c r="ID6" s="410"/>
      <c r="IE6" s="410"/>
      <c r="IF6" s="410"/>
      <c r="IG6" s="410"/>
      <c r="IH6" s="410"/>
      <c r="II6" s="1042" t="s">
        <v>2</v>
      </c>
      <c r="IJ6" s="1042"/>
      <c r="IK6" s="1042"/>
      <c r="IL6" s="1042"/>
      <c r="IM6" s="1042"/>
      <c r="IN6" s="1042"/>
      <c r="IO6" s="411">
        <f>IF($A$7=IP6,1,0)</f>
        <v>0</v>
      </c>
      <c r="IP6" s="863" t="s">
        <v>662</v>
      </c>
      <c r="IQ6" s="863"/>
      <c r="IR6" s="863"/>
      <c r="IS6" s="863"/>
      <c r="IT6" s="863"/>
      <c r="IU6" s="863"/>
      <c r="IV6" s="863"/>
    </row>
    <row r="7" spans="1:256" s="409" customFormat="1" ht="12.75" customHeight="1" x14ac:dyDescent="0.3">
      <c r="A7" s="1041" t="str">
        <f>+'Informações Iniciais'!A5:B5</f>
        <v>1º Bimestre de 2018</v>
      </c>
      <c r="B7" s="1041"/>
      <c r="C7" s="1041"/>
      <c r="D7" s="1041"/>
      <c r="E7" s="1041"/>
      <c r="F7" s="1041"/>
      <c r="G7" s="1041"/>
      <c r="H7" s="1041"/>
      <c r="IA7" s="410"/>
      <c r="IB7" s="410"/>
      <c r="IC7" s="410"/>
      <c r="ID7" s="410"/>
      <c r="IE7" s="410"/>
      <c r="IF7" s="410"/>
      <c r="IG7" s="410"/>
      <c r="IH7" s="410"/>
      <c r="II7" s="1042"/>
      <c r="IJ7" s="1042"/>
      <c r="IK7" s="1042"/>
      <c r="IL7" s="1042"/>
      <c r="IM7" s="1042"/>
      <c r="IN7" s="1042"/>
      <c r="IO7" s="411"/>
      <c r="IP7" s="411"/>
      <c r="IQ7" s="411"/>
      <c r="IR7" s="411"/>
      <c r="IS7" s="411"/>
      <c r="IT7" s="411">
        <f t="shared" ref="IT7:IT12" si="0">IF($A$7=IV7,1,0)</f>
        <v>1</v>
      </c>
      <c r="IU7" s="411"/>
      <c r="IV7" s="412" t="s">
        <v>4</v>
      </c>
    </row>
    <row r="8" spans="1:256" s="409" customFormat="1" ht="21.75" customHeight="1" x14ac:dyDescent="0.3">
      <c r="A8" s="1043" t="str">
        <f>IF($D$119&lt;&gt;($F$119+$H$119),"HÁ ERRO NO QUADRO DESPESAS COM MDE - VERIFIQUE!!!","")</f>
        <v>HÁ ERRO NO QUADRO DESPESAS COM MDE - VERIFIQUE!!!</v>
      </c>
      <c r="B8" s="1043"/>
      <c r="C8" s="1043"/>
      <c r="D8" s="1043"/>
      <c r="E8" s="1043"/>
      <c r="F8" s="1043"/>
      <c r="G8" s="1043"/>
      <c r="H8" s="1043"/>
      <c r="IA8" s="410"/>
      <c r="IB8" s="410"/>
      <c r="IC8" s="410"/>
      <c r="ID8" s="410"/>
      <c r="IE8" s="410"/>
      <c r="IF8" s="410"/>
      <c r="IG8" s="410"/>
      <c r="IH8" s="410"/>
      <c r="II8" s="1042"/>
      <c r="IJ8" s="1042"/>
      <c r="IK8" s="1042"/>
      <c r="IL8" s="1042"/>
      <c r="IM8" s="1042"/>
      <c r="IN8" s="1042"/>
      <c r="IO8" s="411"/>
      <c r="IP8" s="411"/>
      <c r="IQ8" s="411"/>
      <c r="IR8" s="411"/>
      <c r="IS8" s="411"/>
      <c r="IT8" s="411">
        <f t="shared" si="0"/>
        <v>0</v>
      </c>
      <c r="IU8" s="411"/>
      <c r="IV8" s="412" t="s">
        <v>6</v>
      </c>
    </row>
    <row r="9" spans="1:256" s="409" customFormat="1" ht="12.75" customHeight="1" x14ac:dyDescent="0.3">
      <c r="A9" s="409" t="s">
        <v>663</v>
      </c>
      <c r="B9" s="413"/>
      <c r="C9" s="413"/>
      <c r="D9" s="413"/>
      <c r="E9" s="413"/>
      <c r="F9" s="414"/>
      <c r="H9" s="414">
        <v>1</v>
      </c>
      <c r="IA9" s="410"/>
      <c r="IB9" s="410"/>
      <c r="IC9" s="410"/>
      <c r="ID9" s="410"/>
      <c r="IE9" s="410"/>
      <c r="IF9" s="410"/>
      <c r="IG9" s="410"/>
      <c r="IH9" s="410"/>
      <c r="II9" s="1042"/>
      <c r="IJ9" s="1042"/>
      <c r="IK9" s="1042"/>
      <c r="IL9" s="1042"/>
      <c r="IM9" s="1042"/>
      <c r="IN9" s="1042"/>
      <c r="IO9" s="411"/>
      <c r="IP9" s="411"/>
      <c r="IQ9" s="411"/>
      <c r="IR9" s="411"/>
      <c r="IS9" s="411"/>
      <c r="IT9" s="411">
        <f t="shared" si="0"/>
        <v>0</v>
      </c>
      <c r="IU9" s="411"/>
      <c r="IV9" s="412" t="s">
        <v>3</v>
      </c>
    </row>
    <row r="10" spans="1:256" s="409" customFormat="1" ht="12.75" customHeight="1" x14ac:dyDescent="0.3">
      <c r="A10" s="1044" t="s">
        <v>664</v>
      </c>
      <c r="B10" s="1044"/>
      <c r="C10" s="1044"/>
      <c r="D10" s="1044"/>
      <c r="E10" s="1044"/>
      <c r="F10" s="1044"/>
      <c r="G10" s="1044"/>
      <c r="H10" s="1044"/>
      <c r="IA10" s="410"/>
      <c r="IB10" s="410"/>
      <c r="IC10" s="410"/>
      <c r="ID10" s="410"/>
      <c r="IE10" s="410"/>
      <c r="IF10" s="410"/>
      <c r="IG10" s="410"/>
      <c r="IH10" s="410"/>
      <c r="II10" s="1042"/>
      <c r="IJ10" s="1042"/>
      <c r="IK10" s="1042"/>
      <c r="IL10" s="1042"/>
      <c r="IM10" s="1042"/>
      <c r="IN10" s="1042"/>
      <c r="IO10" s="411"/>
      <c r="IP10" s="411"/>
      <c r="IQ10" s="411"/>
      <c r="IR10" s="411"/>
      <c r="IS10" s="411"/>
      <c r="IT10" s="411">
        <f t="shared" si="0"/>
        <v>0</v>
      </c>
      <c r="IU10" s="411"/>
      <c r="IV10" s="412" t="s">
        <v>8</v>
      </c>
    </row>
    <row r="11" spans="1:256" s="409" customFormat="1" ht="12.75" customHeight="1" x14ac:dyDescent="0.3">
      <c r="A11" s="415"/>
      <c r="B11" s="1045" t="s">
        <v>33</v>
      </c>
      <c r="C11" s="1045"/>
      <c r="D11" s="1046" t="s">
        <v>34</v>
      </c>
      <c r="E11" s="1046"/>
      <c r="F11" s="1047" t="s">
        <v>35</v>
      </c>
      <c r="G11" s="1047"/>
      <c r="H11" s="1047"/>
      <c r="IA11" s="410"/>
      <c r="IB11" s="410"/>
      <c r="IC11" s="410"/>
      <c r="ID11" s="410"/>
      <c r="IE11" s="410"/>
      <c r="IF11" s="410"/>
      <c r="IG11" s="410"/>
      <c r="IH11" s="410"/>
      <c r="II11" s="1042"/>
      <c r="IJ11" s="1042"/>
      <c r="IK11" s="1042"/>
      <c r="IL11" s="1042"/>
      <c r="IM11" s="1042"/>
      <c r="IN11" s="1042"/>
      <c r="IO11" s="411"/>
      <c r="IP11" s="411"/>
      <c r="IQ11" s="411"/>
      <c r="IR11" s="411"/>
      <c r="IS11" s="411"/>
      <c r="IT11" s="411">
        <f t="shared" si="0"/>
        <v>0</v>
      </c>
      <c r="IU11" s="411"/>
      <c r="IV11" s="412" t="s">
        <v>10</v>
      </c>
    </row>
    <row r="12" spans="1:256" s="409" customFormat="1" ht="12.75" customHeight="1" x14ac:dyDescent="0.3">
      <c r="A12" s="416" t="s">
        <v>665</v>
      </c>
      <c r="B12" s="1045"/>
      <c r="C12" s="1045"/>
      <c r="D12" s="1046"/>
      <c r="E12" s="1046"/>
      <c r="F12" s="1048" t="s">
        <v>39</v>
      </c>
      <c r="G12" s="1048"/>
      <c r="H12" s="418" t="s">
        <v>38</v>
      </c>
      <c r="I12" s="419"/>
      <c r="J12" s="419"/>
      <c r="K12" s="419"/>
      <c r="IA12" s="410"/>
      <c r="IB12" s="410"/>
      <c r="IC12" s="410"/>
      <c r="ID12" s="410"/>
      <c r="IE12" s="410"/>
      <c r="IF12" s="410"/>
      <c r="IG12" s="410"/>
      <c r="IH12" s="410"/>
      <c r="II12" s="1042"/>
      <c r="IJ12" s="1042"/>
      <c r="IK12" s="1042"/>
      <c r="IL12" s="1042"/>
      <c r="IM12" s="1042"/>
      <c r="IN12" s="1042"/>
      <c r="IO12" s="411"/>
      <c r="IP12" s="411"/>
      <c r="IQ12" s="411"/>
      <c r="IR12" s="411"/>
      <c r="IS12" s="411"/>
      <c r="IT12" s="411">
        <f t="shared" si="0"/>
        <v>0</v>
      </c>
      <c r="IU12" s="411"/>
      <c r="IV12" s="412" t="s">
        <v>12</v>
      </c>
    </row>
    <row r="13" spans="1:256" s="409" customFormat="1" ht="12.75" customHeight="1" x14ac:dyDescent="0.3">
      <c r="A13" s="420"/>
      <c r="B13" s="1045"/>
      <c r="C13" s="1045"/>
      <c r="D13" s="1049" t="s">
        <v>40</v>
      </c>
      <c r="E13" s="1049"/>
      <c r="F13" s="1049" t="s">
        <v>41</v>
      </c>
      <c r="G13" s="1049"/>
      <c r="H13" s="422" t="s">
        <v>666</v>
      </c>
      <c r="I13" s="419"/>
      <c r="J13" s="419"/>
      <c r="K13" s="419"/>
      <c r="IA13" s="410"/>
      <c r="IB13" s="410"/>
      <c r="IC13" s="410"/>
      <c r="ID13" s="410"/>
      <c r="IE13" s="410"/>
      <c r="IF13" s="410"/>
      <c r="IG13" s="410"/>
      <c r="IH13" s="410"/>
      <c r="II13" s="411"/>
      <c r="IJ13" s="411"/>
      <c r="IK13" s="411"/>
      <c r="IL13" s="411"/>
      <c r="IM13" s="411"/>
      <c r="IN13" s="411"/>
      <c r="IO13" s="411"/>
      <c r="IP13" s="411"/>
      <c r="IQ13" s="411"/>
      <c r="IR13" s="411"/>
      <c r="IS13" s="411"/>
      <c r="IT13" s="411">
        <f>SUM(IT7:IT12)+IO6</f>
        <v>1</v>
      </c>
      <c r="IU13" s="411"/>
      <c r="IV13" s="411"/>
    </row>
    <row r="14" spans="1:256" s="410" customFormat="1" ht="12.75" customHeight="1" x14ac:dyDescent="0.3">
      <c r="A14" s="423" t="s">
        <v>667</v>
      </c>
      <c r="B14" s="1050">
        <f>B15+B18+B21+B24+B25</f>
        <v>1032022.3</v>
      </c>
      <c r="C14" s="1050"/>
      <c r="D14" s="1050">
        <f>D15+D18+D21+D24+D25</f>
        <v>1032022.3</v>
      </c>
      <c r="E14" s="1050"/>
      <c r="F14" s="1050">
        <f>F15+F18+F21+F24+F25</f>
        <v>129781.88</v>
      </c>
      <c r="G14" s="1050"/>
      <c r="H14" s="128">
        <f t="shared" ref="H14:H39" si="1">IF(D14="",0,IF(D14=0,0,F14/D14))</f>
        <v>0.12575491828035112</v>
      </c>
      <c r="I14" s="424"/>
      <c r="J14" s="424"/>
      <c r="K14" s="424"/>
      <c r="II14" s="411"/>
      <c r="IJ14" s="411"/>
      <c r="IK14" s="411"/>
      <c r="IL14" s="411"/>
      <c r="IM14" s="411"/>
      <c r="IN14" s="411"/>
      <c r="IO14" s="411"/>
      <c r="IP14" s="411"/>
      <c r="IQ14" s="411"/>
      <c r="IR14" s="411"/>
      <c r="IS14" s="411"/>
      <c r="IT14" s="411"/>
      <c r="IU14" s="425" t="s">
        <v>668</v>
      </c>
      <c r="IV14" s="411">
        <f>+'Informações Iniciais'!C23</f>
        <v>0</v>
      </c>
    </row>
    <row r="15" spans="1:256" s="409" customFormat="1" ht="12.75" customHeight="1" x14ac:dyDescent="0.3">
      <c r="A15" s="426" t="s">
        <v>669</v>
      </c>
      <c r="B15" s="960">
        <f>+B16+B17</f>
        <v>24375.33</v>
      </c>
      <c r="C15" s="960"/>
      <c r="D15" s="960">
        <f>+D16+D17</f>
        <v>24375.33</v>
      </c>
      <c r="E15" s="960"/>
      <c r="F15" s="960">
        <f>+F16+F17</f>
        <v>0</v>
      </c>
      <c r="G15" s="960"/>
      <c r="H15" s="128">
        <f t="shared" si="1"/>
        <v>0</v>
      </c>
      <c r="I15" s="419"/>
      <c r="J15" s="419"/>
      <c r="K15" s="419"/>
      <c r="IA15" s="410"/>
      <c r="IB15" s="410"/>
      <c r="IC15" s="410"/>
      <c r="ID15" s="410"/>
      <c r="IE15" s="410"/>
      <c r="IF15" s="410"/>
      <c r="IG15" s="410"/>
      <c r="IH15" s="410"/>
      <c r="II15" s="410"/>
      <c r="IJ15" s="410"/>
      <c r="IK15" s="410"/>
      <c r="IL15" s="410"/>
      <c r="IM15" s="410"/>
      <c r="IN15" s="410"/>
      <c r="IO15" s="410"/>
      <c r="IP15" s="410"/>
      <c r="IQ15" s="410"/>
      <c r="IR15" s="410"/>
      <c r="IS15" s="410"/>
      <c r="IT15" s="410"/>
      <c r="IU15" s="410"/>
      <c r="IV15" s="410"/>
    </row>
    <row r="16" spans="1:256" s="409" customFormat="1" ht="12.75" customHeight="1" x14ac:dyDescent="0.3">
      <c r="A16" s="426" t="s">
        <v>670</v>
      </c>
      <c r="B16" s="885">
        <v>12398.44</v>
      </c>
      <c r="C16" s="885"/>
      <c r="D16" s="885">
        <v>12398.44</v>
      </c>
      <c r="E16" s="885"/>
      <c r="F16" s="885"/>
      <c r="G16" s="885"/>
      <c r="H16" s="128">
        <f t="shared" si="1"/>
        <v>0</v>
      </c>
      <c r="I16" s="419"/>
      <c r="J16" s="419"/>
      <c r="K16" s="419"/>
      <c r="IA16" s="410"/>
      <c r="IB16" s="410"/>
      <c r="IC16" s="410"/>
      <c r="ID16" s="410"/>
      <c r="IE16" s="410"/>
      <c r="IF16" s="410"/>
      <c r="IG16" s="410"/>
      <c r="IH16" s="410"/>
      <c r="II16" s="410"/>
      <c r="IJ16" s="410"/>
      <c r="IK16" s="410"/>
      <c r="IL16" s="410"/>
      <c r="IM16" s="410"/>
      <c r="IN16" s="410"/>
      <c r="IO16" s="410"/>
      <c r="IP16" s="410"/>
      <c r="IQ16" s="410"/>
      <c r="IR16" s="410"/>
      <c r="IS16" s="410"/>
      <c r="IT16" s="410"/>
      <c r="IU16" s="410"/>
      <c r="IV16" s="410"/>
    </row>
    <row r="17" spans="1:256" s="409" customFormat="1" ht="12.75" customHeight="1" x14ac:dyDescent="0.3">
      <c r="A17" s="426" t="s">
        <v>671</v>
      </c>
      <c r="B17" s="885">
        <v>11976.89</v>
      </c>
      <c r="C17" s="885"/>
      <c r="D17" s="885">
        <v>11976.89</v>
      </c>
      <c r="E17" s="885"/>
      <c r="F17" s="885"/>
      <c r="G17" s="885"/>
      <c r="H17" s="128">
        <f t="shared" si="1"/>
        <v>0</v>
      </c>
      <c r="I17" s="419"/>
      <c r="J17" s="419"/>
      <c r="K17" s="419"/>
      <c r="IA17" s="410"/>
      <c r="IB17" s="410"/>
      <c r="IC17" s="410"/>
      <c r="ID17" s="410"/>
      <c r="IE17" s="410"/>
      <c r="IF17" s="410"/>
      <c r="IG17" s="410"/>
      <c r="IH17" s="410"/>
      <c r="II17" s="410"/>
      <c r="IJ17" s="410"/>
      <c r="IK17" s="410"/>
      <c r="IL17" s="410"/>
      <c r="IM17" s="410"/>
      <c r="IN17" s="410"/>
      <c r="IO17" s="410"/>
      <c r="IP17" s="410"/>
      <c r="IQ17" s="410"/>
      <c r="IR17" s="410"/>
      <c r="IS17" s="410"/>
      <c r="IT17" s="410"/>
      <c r="IU17" s="410"/>
      <c r="IV17" s="410"/>
    </row>
    <row r="18" spans="1:256" s="409" customFormat="1" ht="12.75" customHeight="1" x14ac:dyDescent="0.3">
      <c r="A18" s="427" t="s">
        <v>672</v>
      </c>
      <c r="B18" s="960">
        <f>+B19+B20</f>
        <v>21490.63</v>
      </c>
      <c r="C18" s="960"/>
      <c r="D18" s="960">
        <f>+D19+D20</f>
        <v>21490.63</v>
      </c>
      <c r="E18" s="960"/>
      <c r="F18" s="960">
        <f>+F19+F20</f>
        <v>0</v>
      </c>
      <c r="G18" s="960"/>
      <c r="H18" s="128">
        <f t="shared" si="1"/>
        <v>0</v>
      </c>
      <c r="IA18" s="410"/>
      <c r="IB18" s="410"/>
      <c r="IC18" s="410"/>
      <c r="ID18" s="410"/>
      <c r="IE18" s="410"/>
      <c r="IF18" s="410"/>
      <c r="IG18" s="410"/>
      <c r="IH18" s="410"/>
      <c r="II18" s="410"/>
      <c r="IJ18" s="410"/>
      <c r="IK18" s="410"/>
      <c r="IL18" s="410"/>
      <c r="IM18" s="410"/>
      <c r="IN18" s="410"/>
      <c r="IO18" s="410"/>
      <c r="IP18" s="410"/>
      <c r="IQ18" s="410"/>
      <c r="IR18" s="410"/>
      <c r="IS18" s="410"/>
      <c r="IT18" s="410"/>
      <c r="IU18" s="410"/>
      <c r="IV18" s="410"/>
    </row>
    <row r="19" spans="1:256" s="409" customFormat="1" ht="12.75" customHeight="1" x14ac:dyDescent="0.3">
      <c r="A19" s="426" t="s">
        <v>673</v>
      </c>
      <c r="B19" s="885">
        <v>21490.63</v>
      </c>
      <c r="C19" s="885"/>
      <c r="D19" s="885">
        <v>21490.63</v>
      </c>
      <c r="E19" s="885"/>
      <c r="F19" s="885"/>
      <c r="G19" s="885"/>
      <c r="H19" s="128">
        <f t="shared" si="1"/>
        <v>0</v>
      </c>
      <c r="IA19" s="410"/>
      <c r="IB19" s="410"/>
      <c r="IC19" s="410"/>
      <c r="ID19" s="410"/>
      <c r="IE19" s="410"/>
      <c r="IF19" s="410"/>
      <c r="IG19" s="410"/>
      <c r="IH19" s="410"/>
      <c r="II19" s="410"/>
      <c r="IJ19" s="410"/>
      <c r="IK19" s="410"/>
      <c r="IL19" s="410"/>
      <c r="IM19" s="410"/>
      <c r="IN19" s="410"/>
      <c r="IO19" s="410"/>
      <c r="IP19" s="410"/>
      <c r="IQ19" s="410"/>
      <c r="IR19" s="410"/>
      <c r="IS19" s="410"/>
      <c r="IT19" s="410"/>
      <c r="IU19" s="410"/>
      <c r="IV19" s="410"/>
    </row>
    <row r="20" spans="1:256" s="409" customFormat="1" ht="12.75" customHeight="1" x14ac:dyDescent="0.3">
      <c r="A20" s="426" t="s">
        <v>674</v>
      </c>
      <c r="B20" s="885"/>
      <c r="C20" s="885"/>
      <c r="D20" s="885"/>
      <c r="E20" s="885"/>
      <c r="F20" s="885"/>
      <c r="G20" s="885"/>
      <c r="H20" s="128">
        <f t="shared" si="1"/>
        <v>0</v>
      </c>
      <c r="IA20" s="410"/>
      <c r="IB20" s="410"/>
      <c r="IC20" s="410"/>
      <c r="ID20" s="410"/>
      <c r="IE20" s="410"/>
      <c r="IF20" s="410"/>
      <c r="IG20" s="410"/>
      <c r="IH20" s="410"/>
      <c r="II20" s="410"/>
      <c r="IJ20" s="410"/>
      <c r="IK20" s="410"/>
      <c r="IL20" s="410"/>
      <c r="IM20" s="410"/>
      <c r="IN20" s="410"/>
      <c r="IO20" s="410"/>
      <c r="IP20" s="410"/>
      <c r="IQ20" s="410"/>
      <c r="IR20" s="410"/>
      <c r="IS20" s="410"/>
      <c r="IT20" s="410"/>
      <c r="IU20" s="410"/>
      <c r="IV20" s="410"/>
    </row>
    <row r="21" spans="1:256" s="409" customFormat="1" ht="12.75" customHeight="1" x14ac:dyDescent="0.3">
      <c r="A21" s="426" t="s">
        <v>675</v>
      </c>
      <c r="B21" s="960">
        <f>+B22+B23</f>
        <v>426036.34</v>
      </c>
      <c r="C21" s="960"/>
      <c r="D21" s="960">
        <f>+D22+D23</f>
        <v>426036.34</v>
      </c>
      <c r="E21" s="960"/>
      <c r="F21" s="960">
        <f>+F22+F23</f>
        <v>129781.88</v>
      </c>
      <c r="G21" s="960"/>
      <c r="H21" s="128">
        <f t="shared" si="1"/>
        <v>0.30462631427168863</v>
      </c>
      <c r="IV21" s="410"/>
    </row>
    <row r="22" spans="1:256" s="409" customFormat="1" ht="12.75" customHeight="1" x14ac:dyDescent="0.3">
      <c r="A22" s="426" t="s">
        <v>676</v>
      </c>
      <c r="B22" s="885">
        <v>426036.34</v>
      </c>
      <c r="C22" s="885"/>
      <c r="D22" s="885">
        <v>426036.34</v>
      </c>
      <c r="E22" s="885"/>
      <c r="F22" s="885">
        <v>129781.88</v>
      </c>
      <c r="G22" s="885"/>
      <c r="H22" s="128">
        <f t="shared" si="1"/>
        <v>0.30462631427168863</v>
      </c>
      <c r="IV22" s="410"/>
    </row>
    <row r="23" spans="1:256" s="409" customFormat="1" ht="12.75" customHeight="1" x14ac:dyDescent="0.3">
      <c r="A23" s="426" t="s">
        <v>677</v>
      </c>
      <c r="B23" s="885"/>
      <c r="C23" s="885"/>
      <c r="D23" s="885"/>
      <c r="E23" s="885"/>
      <c r="F23" s="885"/>
      <c r="G23" s="885"/>
      <c r="H23" s="128">
        <f t="shared" si="1"/>
        <v>0</v>
      </c>
      <c r="IV23" s="410"/>
    </row>
    <row r="24" spans="1:256" s="409" customFormat="1" ht="12.75" customHeight="1" x14ac:dyDescent="0.3">
      <c r="A24" s="426" t="s">
        <v>678</v>
      </c>
      <c r="B24" s="885">
        <v>378120</v>
      </c>
      <c r="C24" s="885"/>
      <c r="D24" s="885">
        <v>378120</v>
      </c>
      <c r="E24" s="885"/>
      <c r="F24" s="885"/>
      <c r="G24" s="885"/>
      <c r="H24" s="128">
        <f t="shared" si="1"/>
        <v>0</v>
      </c>
      <c r="IV24" s="410"/>
    </row>
    <row r="25" spans="1:256" s="409" customFormat="1" ht="12.75" customHeight="1" x14ac:dyDescent="0.3">
      <c r="A25" s="426" t="s">
        <v>679</v>
      </c>
      <c r="B25" s="960">
        <f>+B26+B27</f>
        <v>182000</v>
      </c>
      <c r="C25" s="960"/>
      <c r="D25" s="960">
        <f>+D26+D27</f>
        <v>182000</v>
      </c>
      <c r="E25" s="960"/>
      <c r="F25" s="960">
        <f>+F26+F27</f>
        <v>0</v>
      </c>
      <c r="G25" s="960"/>
      <c r="H25" s="128">
        <f t="shared" si="1"/>
        <v>0</v>
      </c>
      <c r="IV25" s="410"/>
    </row>
    <row r="26" spans="1:256" s="409" customFormat="1" ht="12.75" customHeight="1" x14ac:dyDescent="0.3">
      <c r="A26" s="427" t="s">
        <v>680</v>
      </c>
      <c r="B26" s="885">
        <v>22000</v>
      </c>
      <c r="C26" s="885"/>
      <c r="D26" s="885">
        <v>22000</v>
      </c>
      <c r="E26" s="885"/>
      <c r="F26" s="885"/>
      <c r="G26" s="885"/>
      <c r="H26" s="128">
        <f t="shared" si="1"/>
        <v>0</v>
      </c>
      <c r="IV26" s="410"/>
    </row>
    <row r="27" spans="1:256" s="409" customFormat="1" ht="12.75" customHeight="1" x14ac:dyDescent="0.3">
      <c r="A27" s="426" t="s">
        <v>681</v>
      </c>
      <c r="B27" s="885">
        <v>160000</v>
      </c>
      <c r="C27" s="885"/>
      <c r="D27" s="885">
        <v>160000</v>
      </c>
      <c r="E27" s="885"/>
      <c r="F27" s="885"/>
      <c r="G27" s="885"/>
      <c r="H27" s="128">
        <f t="shared" si="1"/>
        <v>0</v>
      </c>
      <c r="IV27" s="410"/>
    </row>
    <row r="28" spans="1:256" s="409" customFormat="1" ht="12.75" customHeight="1" x14ac:dyDescent="0.3">
      <c r="A28" s="426" t="s">
        <v>682</v>
      </c>
      <c r="B28" s="1050">
        <f>SUM(B29,B33:C38)</f>
        <v>14272113.129999999</v>
      </c>
      <c r="C28" s="1050"/>
      <c r="D28" s="1050">
        <f>SUM(D29,D33:E38)</f>
        <v>14272113.129999999</v>
      </c>
      <c r="E28" s="1050"/>
      <c r="F28" s="1050">
        <f>SUM(F29,F33:G38)</f>
        <v>3017898.24</v>
      </c>
      <c r="G28" s="1050"/>
      <c r="H28" s="128">
        <f t="shared" si="1"/>
        <v>0.21145419830342954</v>
      </c>
      <c r="I28" s="428"/>
      <c r="IV28" s="410"/>
    </row>
    <row r="29" spans="1:256" s="409" customFormat="1" ht="12.75" customHeight="1" x14ac:dyDescent="0.3">
      <c r="A29" s="426" t="s">
        <v>683</v>
      </c>
      <c r="B29" s="960">
        <f>SUM(B30:B31)</f>
        <v>11953044.189999999</v>
      </c>
      <c r="C29" s="960"/>
      <c r="D29" s="960">
        <f>SUM(D30:D31)</f>
        <v>11953044.189999999</v>
      </c>
      <c r="E29" s="960"/>
      <c r="F29" s="960">
        <f>SUM(F30:F31)</f>
        <v>1846080.03</v>
      </c>
      <c r="G29" s="960"/>
      <c r="H29" s="128">
        <f t="shared" si="1"/>
        <v>0.15444434076002525</v>
      </c>
      <c r="IV29" s="410"/>
    </row>
    <row r="30" spans="1:256" s="409" customFormat="1" ht="12.75" customHeight="1" x14ac:dyDescent="0.3">
      <c r="A30" s="426" t="s">
        <v>684</v>
      </c>
      <c r="B30" s="885">
        <v>11953044.189999999</v>
      </c>
      <c r="C30" s="885"/>
      <c r="D30" s="885">
        <v>11953044.189999999</v>
      </c>
      <c r="E30" s="885"/>
      <c r="F30" s="885">
        <v>1846080.03</v>
      </c>
      <c r="G30" s="885"/>
      <c r="H30" s="128">
        <f t="shared" si="1"/>
        <v>0.15444434076002525</v>
      </c>
      <c r="IV30" s="410"/>
    </row>
    <row r="31" spans="1:256" s="409" customFormat="1" ht="12.75" customHeight="1" x14ac:dyDescent="0.3">
      <c r="A31" s="426" t="s">
        <v>685</v>
      </c>
      <c r="B31" s="885"/>
      <c r="C31" s="885"/>
      <c r="D31" s="885"/>
      <c r="E31" s="885"/>
      <c r="F31" s="885"/>
      <c r="G31" s="885"/>
      <c r="H31" s="128">
        <f t="shared" si="1"/>
        <v>0</v>
      </c>
      <c r="IV31" s="410"/>
    </row>
    <row r="32" spans="1:256" s="409" customFormat="1" ht="12.75" customHeight="1" x14ac:dyDescent="0.3">
      <c r="A32" s="426" t="s">
        <v>686</v>
      </c>
      <c r="B32" s="886"/>
      <c r="C32" s="886"/>
      <c r="D32" s="886"/>
      <c r="E32" s="886"/>
      <c r="F32" s="886"/>
      <c r="G32" s="886"/>
      <c r="H32" s="128">
        <f t="shared" si="1"/>
        <v>0</v>
      </c>
      <c r="IV32" s="410"/>
    </row>
    <row r="33" spans="1:256" s="409" customFormat="1" ht="12.75" customHeight="1" x14ac:dyDescent="0.3">
      <c r="A33" s="426" t="s">
        <v>687</v>
      </c>
      <c r="B33" s="885">
        <v>1742170.49</v>
      </c>
      <c r="C33" s="885"/>
      <c r="D33" s="885">
        <v>1742170.49</v>
      </c>
      <c r="E33" s="885"/>
      <c r="F33" s="885">
        <v>741865.02</v>
      </c>
      <c r="G33" s="885"/>
      <c r="H33" s="128">
        <f t="shared" si="1"/>
        <v>0.42582802559122673</v>
      </c>
      <c r="IV33" s="410"/>
    </row>
    <row r="34" spans="1:256" s="409" customFormat="1" ht="12.75" customHeight="1" x14ac:dyDescent="0.3">
      <c r="A34" s="426" t="s">
        <v>688</v>
      </c>
      <c r="B34" s="885">
        <v>103650.94</v>
      </c>
      <c r="C34" s="885"/>
      <c r="D34" s="885">
        <v>103650.94</v>
      </c>
      <c r="E34" s="885"/>
      <c r="F34" s="885">
        <v>6330.66</v>
      </c>
      <c r="G34" s="885"/>
      <c r="H34" s="128">
        <f t="shared" si="1"/>
        <v>6.1076725401622019E-2</v>
      </c>
      <c r="IV34" s="410"/>
    </row>
    <row r="35" spans="1:256" s="409" customFormat="1" ht="12.75" customHeight="1" x14ac:dyDescent="0.3">
      <c r="A35" s="426" t="s">
        <v>689</v>
      </c>
      <c r="B35" s="885">
        <v>45460.94</v>
      </c>
      <c r="C35" s="885"/>
      <c r="D35" s="885">
        <v>45460.94</v>
      </c>
      <c r="E35" s="885"/>
      <c r="F35" s="885">
        <v>379023.59</v>
      </c>
      <c r="G35" s="885"/>
      <c r="H35" s="128">
        <f t="shared" si="1"/>
        <v>8.3373460821531626</v>
      </c>
      <c r="IV35" s="410"/>
    </row>
    <row r="36" spans="1:256" s="409" customFormat="1" ht="12.75" customHeight="1" x14ac:dyDescent="0.3">
      <c r="A36" s="426" t="s">
        <v>690</v>
      </c>
      <c r="B36" s="885">
        <v>113720.94</v>
      </c>
      <c r="C36" s="885"/>
      <c r="D36" s="885">
        <v>113720.94</v>
      </c>
      <c r="E36" s="885"/>
      <c r="F36" s="885">
        <v>156.47</v>
      </c>
      <c r="G36" s="885"/>
      <c r="H36" s="128">
        <f t="shared" si="1"/>
        <v>1.3759119472631866E-3</v>
      </c>
      <c r="IV36" s="410"/>
    </row>
    <row r="37" spans="1:256" s="409" customFormat="1" ht="12.75" customHeight="1" x14ac:dyDescent="0.3">
      <c r="A37" s="426" t="s">
        <v>691</v>
      </c>
      <c r="B37" s="885">
        <v>314065.63</v>
      </c>
      <c r="C37" s="885"/>
      <c r="D37" s="885">
        <v>314065.63</v>
      </c>
      <c r="E37" s="885"/>
      <c r="F37" s="885">
        <v>44442.47</v>
      </c>
      <c r="G37" s="885"/>
      <c r="H37" s="128">
        <f t="shared" si="1"/>
        <v>0.14150695190683552</v>
      </c>
      <c r="IV37" s="410"/>
    </row>
    <row r="38" spans="1:256" s="409" customFormat="1" ht="12.75" customHeight="1" x14ac:dyDescent="0.3">
      <c r="A38" s="426" t="s">
        <v>692</v>
      </c>
      <c r="B38" s="885"/>
      <c r="C38" s="885"/>
      <c r="D38" s="885"/>
      <c r="E38" s="885"/>
      <c r="F38" s="885">
        <v>0</v>
      </c>
      <c r="G38" s="885"/>
      <c r="H38" s="128">
        <f t="shared" si="1"/>
        <v>0</v>
      </c>
      <c r="IV38" s="410"/>
    </row>
    <row r="39" spans="1:256" s="409" customFormat="1" ht="12.75" customHeight="1" x14ac:dyDescent="0.3">
      <c r="A39" s="429" t="s">
        <v>693</v>
      </c>
      <c r="B39" s="1051">
        <f>B14+B28</f>
        <v>15304135.43</v>
      </c>
      <c r="C39" s="1051"/>
      <c r="D39" s="1051">
        <f>D14+D28</f>
        <v>15304135.43</v>
      </c>
      <c r="E39" s="1051"/>
      <c r="F39" s="1051">
        <f>F14+F28</f>
        <v>3147680.12</v>
      </c>
      <c r="G39" s="1051"/>
      <c r="H39" s="430">
        <f t="shared" si="1"/>
        <v>0.20567513495925724</v>
      </c>
      <c r="I39" s="428"/>
      <c r="IV39" s="410"/>
    </row>
    <row r="40" spans="1:256" s="409" customFormat="1" ht="12.75" customHeight="1" x14ac:dyDescent="0.3">
      <c r="A40" s="431"/>
      <c r="B40" s="1045" t="s">
        <v>33</v>
      </c>
      <c r="C40" s="1045"/>
      <c r="D40" s="1046" t="s">
        <v>34</v>
      </c>
      <c r="E40" s="1046"/>
      <c r="F40" s="1047" t="s">
        <v>35</v>
      </c>
      <c r="G40" s="1047"/>
      <c r="H40" s="1047"/>
      <c r="IV40" s="410"/>
    </row>
    <row r="41" spans="1:256" s="409" customFormat="1" ht="12.75" customHeight="1" x14ac:dyDescent="0.3">
      <c r="A41" s="432" t="s">
        <v>694</v>
      </c>
      <c r="B41" s="1045"/>
      <c r="C41" s="1045"/>
      <c r="D41" s="1046"/>
      <c r="E41" s="1046"/>
      <c r="F41" s="1048" t="s">
        <v>39</v>
      </c>
      <c r="G41" s="1048"/>
      <c r="H41" s="418" t="s">
        <v>38</v>
      </c>
      <c r="IV41" s="410"/>
    </row>
    <row r="42" spans="1:256" s="409" customFormat="1" ht="12.75" customHeight="1" x14ac:dyDescent="0.3">
      <c r="A42" s="420"/>
      <c r="B42" s="1045"/>
      <c r="C42" s="1045"/>
      <c r="D42" s="1049" t="s">
        <v>40</v>
      </c>
      <c r="E42" s="1049"/>
      <c r="F42" s="1049" t="s">
        <v>41</v>
      </c>
      <c r="G42" s="1049"/>
      <c r="H42" s="422" t="s">
        <v>666</v>
      </c>
      <c r="IV42" s="410"/>
    </row>
    <row r="43" spans="1:256" s="409" customFormat="1" ht="25.5" customHeight="1" x14ac:dyDescent="0.3">
      <c r="A43" s="426" t="s">
        <v>695</v>
      </c>
      <c r="B43" s="886"/>
      <c r="C43" s="886"/>
      <c r="D43" s="886"/>
      <c r="E43" s="886"/>
      <c r="F43" s="886"/>
      <c r="G43" s="886"/>
      <c r="H43" s="128">
        <f t="shared" ref="H43:H56" si="2">IF(D43="",0,IF(D43=0,0,F43/D43))</f>
        <v>0</v>
      </c>
      <c r="I43" s="25"/>
      <c r="IV43" s="410"/>
    </row>
    <row r="44" spans="1:256" s="409" customFormat="1" ht="12.75" customHeight="1" x14ac:dyDescent="0.3">
      <c r="A44" s="426" t="s">
        <v>696</v>
      </c>
      <c r="B44" s="960">
        <f>SUM(B45:C50)</f>
        <v>3334575.3600000003</v>
      </c>
      <c r="C44" s="960"/>
      <c r="D44" s="960">
        <f>SUM(D45:E50)</f>
        <v>3334575.3600000003</v>
      </c>
      <c r="E44" s="960"/>
      <c r="F44" s="960">
        <f>SUM(F45:G50)</f>
        <v>50514.649999999994</v>
      </c>
      <c r="G44" s="960"/>
      <c r="H44" s="128">
        <f t="shared" si="2"/>
        <v>1.5148750454390687E-2</v>
      </c>
      <c r="I44" s="25"/>
      <c r="IV44" s="410"/>
    </row>
    <row r="45" spans="1:256" s="409" customFormat="1" ht="12.75" customHeight="1" x14ac:dyDescent="0.3">
      <c r="A45" s="426" t="s">
        <v>697</v>
      </c>
      <c r="B45" s="885">
        <v>493933.89</v>
      </c>
      <c r="C45" s="885"/>
      <c r="D45" s="885">
        <v>493933.89</v>
      </c>
      <c r="E45" s="885"/>
      <c r="F45" s="885">
        <v>50437.2</v>
      </c>
      <c r="G45" s="885"/>
      <c r="H45" s="128">
        <f t="shared" si="2"/>
        <v>0.10211326054181055</v>
      </c>
      <c r="I45" s="25"/>
      <c r="IV45" s="410"/>
    </row>
    <row r="46" spans="1:256" s="409" customFormat="1" ht="12.75" customHeight="1" x14ac:dyDescent="0.3">
      <c r="A46" s="433" t="s">
        <v>698</v>
      </c>
      <c r="B46" s="885"/>
      <c r="C46" s="885"/>
      <c r="D46" s="885"/>
      <c r="E46" s="885"/>
      <c r="F46" s="885"/>
      <c r="G46" s="885"/>
      <c r="H46" s="128">
        <f t="shared" si="2"/>
        <v>0</v>
      </c>
      <c r="I46" s="25"/>
      <c r="IV46" s="410"/>
    </row>
    <row r="47" spans="1:256" s="409" customFormat="1" ht="12.75" customHeight="1" x14ac:dyDescent="0.3">
      <c r="A47" s="433" t="s">
        <v>699</v>
      </c>
      <c r="B47" s="885"/>
      <c r="C47" s="885"/>
      <c r="D47" s="885"/>
      <c r="E47" s="885"/>
      <c r="F47" s="885"/>
      <c r="G47" s="885"/>
      <c r="H47" s="128">
        <f t="shared" si="2"/>
        <v>0</v>
      </c>
      <c r="I47" s="25"/>
      <c r="IV47" s="410"/>
    </row>
    <row r="48" spans="1:256" s="409" customFormat="1" ht="12.75" customHeight="1" x14ac:dyDescent="0.3">
      <c r="A48" s="433" t="s">
        <v>700</v>
      </c>
      <c r="B48" s="885"/>
      <c r="C48" s="885"/>
      <c r="D48" s="885"/>
      <c r="E48" s="885"/>
      <c r="F48" s="885"/>
      <c r="G48" s="885"/>
      <c r="H48" s="128">
        <f t="shared" si="2"/>
        <v>0</v>
      </c>
      <c r="I48" s="25"/>
      <c r="IV48" s="410"/>
    </row>
    <row r="49" spans="1:256" s="409" customFormat="1" ht="12.75" customHeight="1" x14ac:dyDescent="0.3">
      <c r="A49" s="426" t="s">
        <v>701</v>
      </c>
      <c r="B49" s="885">
        <v>2840641.47</v>
      </c>
      <c r="C49" s="885"/>
      <c r="D49" s="885">
        <v>2840641.47</v>
      </c>
      <c r="E49" s="885"/>
      <c r="F49" s="885"/>
      <c r="G49" s="885"/>
      <c r="H49" s="128">
        <f t="shared" si="2"/>
        <v>0</v>
      </c>
      <c r="I49" s="25"/>
      <c r="IV49" s="410"/>
    </row>
    <row r="50" spans="1:256" s="409" customFormat="1" ht="12.75" customHeight="1" x14ac:dyDescent="0.3">
      <c r="A50" s="426" t="s">
        <v>702</v>
      </c>
      <c r="B50" s="885"/>
      <c r="C50" s="885"/>
      <c r="D50" s="885"/>
      <c r="E50" s="885"/>
      <c r="F50" s="885">
        <v>77.45</v>
      </c>
      <c r="G50" s="885"/>
      <c r="H50" s="128">
        <f t="shared" si="2"/>
        <v>0</v>
      </c>
      <c r="I50" s="25"/>
      <c r="IV50" s="410"/>
    </row>
    <row r="51" spans="1:256" s="409" customFormat="1" ht="12.75" customHeight="1" x14ac:dyDescent="0.3">
      <c r="A51" s="426" t="s">
        <v>703</v>
      </c>
      <c r="B51" s="960">
        <f>B52+B53</f>
        <v>3855170.1999999997</v>
      </c>
      <c r="C51" s="960"/>
      <c r="D51" s="960">
        <f>D52+D53</f>
        <v>3855170.1999999997</v>
      </c>
      <c r="E51" s="960"/>
      <c r="F51" s="960">
        <f>F52+F53</f>
        <v>0</v>
      </c>
      <c r="G51" s="960"/>
      <c r="H51" s="128">
        <f t="shared" si="2"/>
        <v>0</v>
      </c>
      <c r="I51" s="25"/>
      <c r="IV51" s="410"/>
    </row>
    <row r="52" spans="1:256" s="409" customFormat="1" ht="12.75" customHeight="1" x14ac:dyDescent="0.3">
      <c r="A52" s="434" t="s">
        <v>704</v>
      </c>
      <c r="B52" s="885">
        <v>3810299.94</v>
      </c>
      <c r="C52" s="885"/>
      <c r="D52" s="885">
        <v>3810299.94</v>
      </c>
      <c r="E52" s="885"/>
      <c r="F52" s="885"/>
      <c r="G52" s="885"/>
      <c r="H52" s="128">
        <f t="shared" si="2"/>
        <v>0</v>
      </c>
      <c r="IV52" s="410"/>
    </row>
    <row r="53" spans="1:256" s="409" customFormat="1" ht="12.75" customHeight="1" x14ac:dyDescent="0.3">
      <c r="A53" s="435" t="s">
        <v>705</v>
      </c>
      <c r="B53" s="885">
        <v>44870.26</v>
      </c>
      <c r="C53" s="885"/>
      <c r="D53" s="885">
        <v>44870.26</v>
      </c>
      <c r="E53" s="885"/>
      <c r="F53" s="885"/>
      <c r="G53" s="885"/>
      <c r="H53" s="128">
        <f t="shared" si="2"/>
        <v>0</v>
      </c>
      <c r="IV53" s="410"/>
    </row>
    <row r="54" spans="1:256" s="409" customFormat="1" ht="12.75" customHeight="1" x14ac:dyDescent="0.3">
      <c r="A54" s="426" t="s">
        <v>706</v>
      </c>
      <c r="B54" s="885"/>
      <c r="C54" s="885"/>
      <c r="D54" s="885"/>
      <c r="E54" s="885"/>
      <c r="F54" s="885"/>
      <c r="G54" s="885"/>
      <c r="H54" s="128">
        <f t="shared" si="2"/>
        <v>0</v>
      </c>
      <c r="IV54" s="410"/>
    </row>
    <row r="55" spans="1:256" s="409" customFormat="1" ht="12.75" customHeight="1" x14ac:dyDescent="0.3">
      <c r="A55" s="426" t="s">
        <v>707</v>
      </c>
      <c r="B55" s="885"/>
      <c r="C55" s="885"/>
      <c r="D55" s="885"/>
      <c r="E55" s="885"/>
      <c r="F55" s="885"/>
      <c r="G55" s="885"/>
      <c r="H55" s="128">
        <f t="shared" si="2"/>
        <v>0</v>
      </c>
      <c r="IV55" s="410"/>
    </row>
    <row r="56" spans="1:256" s="409" customFormat="1" ht="15" customHeight="1" x14ac:dyDescent="0.3">
      <c r="A56" s="429" t="s">
        <v>708</v>
      </c>
      <c r="B56" s="1051">
        <f>SUM(B43,B44,B51,B54:C55)</f>
        <v>7189745.5600000005</v>
      </c>
      <c r="C56" s="1051"/>
      <c r="D56" s="1051">
        <f>SUM(D43,D44,D51,D54:E55)</f>
        <v>7189745.5600000005</v>
      </c>
      <c r="E56" s="1051"/>
      <c r="F56" s="1051">
        <f>SUM(F43,F44,F51,F54:G55)</f>
        <v>50514.649999999994</v>
      </c>
      <c r="G56" s="1051"/>
      <c r="H56" s="430">
        <f t="shared" si="2"/>
        <v>7.0259301359754918E-3</v>
      </c>
      <c r="I56" s="428"/>
      <c r="IV56" s="410"/>
    </row>
    <row r="57" spans="1:256" s="409" customFormat="1" ht="12.75" customHeight="1" x14ac:dyDescent="0.3">
      <c r="A57" s="1044" t="s">
        <v>709</v>
      </c>
      <c r="B57" s="1044"/>
      <c r="C57" s="1044"/>
      <c r="D57" s="1044"/>
      <c r="E57" s="1044"/>
      <c r="F57" s="1044"/>
      <c r="G57" s="1044"/>
      <c r="H57" s="1044"/>
      <c r="IV57" s="410"/>
    </row>
    <row r="58" spans="1:256" s="409" customFormat="1" ht="12.75" customHeight="1" x14ac:dyDescent="0.3">
      <c r="A58" s="431"/>
      <c r="B58" s="1045" t="s">
        <v>33</v>
      </c>
      <c r="C58" s="1045"/>
      <c r="D58" s="1048" t="s">
        <v>710</v>
      </c>
      <c r="E58" s="1048"/>
      <c r="F58" s="1047" t="s">
        <v>35</v>
      </c>
      <c r="G58" s="1047"/>
      <c r="H58" s="1047"/>
      <c r="IV58" s="410"/>
    </row>
    <row r="59" spans="1:256" s="409" customFormat="1" ht="12.75" customHeight="1" x14ac:dyDescent="0.3">
      <c r="A59" s="432" t="s">
        <v>711</v>
      </c>
      <c r="B59" s="1045"/>
      <c r="C59" s="1045"/>
      <c r="D59" s="1052" t="s">
        <v>206</v>
      </c>
      <c r="E59" s="1052"/>
      <c r="F59" s="1048" t="s">
        <v>39</v>
      </c>
      <c r="G59" s="1048"/>
      <c r="H59" s="418" t="s">
        <v>38</v>
      </c>
      <c r="IV59" s="410"/>
    </row>
    <row r="60" spans="1:256" s="409" customFormat="1" ht="12.75" customHeight="1" x14ac:dyDescent="0.3">
      <c r="A60" s="437"/>
      <c r="B60" s="1045"/>
      <c r="C60" s="1045"/>
      <c r="D60" s="1049" t="s">
        <v>40</v>
      </c>
      <c r="E60" s="1049"/>
      <c r="F60" s="1049" t="s">
        <v>41</v>
      </c>
      <c r="G60" s="1049"/>
      <c r="H60" s="422" t="s">
        <v>666</v>
      </c>
      <c r="IV60" s="410"/>
    </row>
    <row r="61" spans="1:256" s="409" customFormat="1" ht="12.75" customHeight="1" x14ac:dyDescent="0.3">
      <c r="A61" s="438" t="s">
        <v>712</v>
      </c>
      <c r="B61" s="960">
        <f>SUM(B62:C67)</f>
        <v>2890822.6399999997</v>
      </c>
      <c r="C61" s="960"/>
      <c r="D61" s="960">
        <f>SUM(D62:E67)</f>
        <v>2890822.6399999997</v>
      </c>
      <c r="E61" s="960"/>
      <c r="F61" s="960">
        <f>SUM(F62:G67)</f>
        <v>603579.64</v>
      </c>
      <c r="G61" s="960"/>
      <c r="H61" s="128">
        <f t="shared" ref="H61:H72" si="3">IF(D61="",0,IF(D61=0,0,F61/D61))</f>
        <v>0.20879165385255183</v>
      </c>
      <c r="IV61" s="410"/>
    </row>
    <row r="62" spans="1:256" s="409" customFormat="1" ht="12.75" customHeight="1" x14ac:dyDescent="0.3">
      <c r="A62" s="426" t="s">
        <v>713</v>
      </c>
      <c r="B62" s="885">
        <v>2390608.84</v>
      </c>
      <c r="C62" s="885"/>
      <c r="D62" s="885">
        <v>2390608.84</v>
      </c>
      <c r="E62" s="885"/>
      <c r="F62" s="885">
        <v>369216.01</v>
      </c>
      <c r="G62" s="885"/>
      <c r="H62" s="128">
        <f t="shared" si="3"/>
        <v>0.15444434230402998</v>
      </c>
      <c r="IV62" s="410"/>
    </row>
    <row r="63" spans="1:256" s="409" customFormat="1" ht="12.75" customHeight="1" x14ac:dyDescent="0.3">
      <c r="A63" s="426" t="s">
        <v>714</v>
      </c>
      <c r="B63" s="885">
        <v>348434.1</v>
      </c>
      <c r="C63" s="885"/>
      <c r="D63" s="885">
        <v>348434.1</v>
      </c>
      <c r="E63" s="885"/>
      <c r="F63" s="885">
        <v>148373</v>
      </c>
      <c r="G63" s="885"/>
      <c r="H63" s="128">
        <f t="shared" si="3"/>
        <v>0.42582801166705558</v>
      </c>
      <c r="IV63" s="410"/>
    </row>
    <row r="64" spans="1:256" s="409" customFormat="1" ht="12.75" customHeight="1" x14ac:dyDescent="0.3">
      <c r="A64" s="426" t="s">
        <v>715</v>
      </c>
      <c r="B64" s="885">
        <v>20730.189999999999</v>
      </c>
      <c r="C64" s="885"/>
      <c r="D64" s="885">
        <v>20730.189999999999</v>
      </c>
      <c r="E64" s="885"/>
      <c r="F64" s="885">
        <v>1266.1300000000001</v>
      </c>
      <c r="G64" s="885"/>
      <c r="H64" s="128">
        <f t="shared" si="3"/>
        <v>6.1076623031433873E-2</v>
      </c>
      <c r="IV64" s="410"/>
    </row>
    <row r="65" spans="1:256" s="409" customFormat="1" ht="12.75" customHeight="1" x14ac:dyDescent="0.3">
      <c r="A65" s="426" t="s">
        <v>716</v>
      </c>
      <c r="B65" s="885">
        <v>9092.19</v>
      </c>
      <c r="C65" s="885"/>
      <c r="D65" s="885">
        <v>9092.19</v>
      </c>
      <c r="E65" s="885"/>
      <c r="F65" s="885">
        <v>75804.72</v>
      </c>
      <c r="G65" s="885"/>
      <c r="H65" s="128">
        <f t="shared" si="3"/>
        <v>8.3373444681644351</v>
      </c>
      <c r="IV65" s="410"/>
    </row>
    <row r="66" spans="1:256" s="409" customFormat="1" ht="15" customHeight="1" x14ac:dyDescent="0.3">
      <c r="A66" s="426" t="s">
        <v>717</v>
      </c>
      <c r="B66" s="885">
        <v>59144.19</v>
      </c>
      <c r="C66" s="885"/>
      <c r="D66" s="885">
        <v>59144.19</v>
      </c>
      <c r="E66" s="885"/>
      <c r="F66" s="885">
        <v>31.29</v>
      </c>
      <c r="G66" s="885"/>
      <c r="H66" s="128">
        <f t="shared" si="3"/>
        <v>5.2904604831007071E-4</v>
      </c>
      <c r="IV66" s="410"/>
    </row>
    <row r="67" spans="1:256" s="409" customFormat="1" ht="12.75" customHeight="1" x14ac:dyDescent="0.3">
      <c r="A67" s="426" t="s">
        <v>718</v>
      </c>
      <c r="B67" s="885">
        <v>62813.13</v>
      </c>
      <c r="C67" s="885"/>
      <c r="D67" s="885">
        <v>62813.13</v>
      </c>
      <c r="E67" s="885"/>
      <c r="F67" s="885">
        <v>8888.49</v>
      </c>
      <c r="G67" s="885"/>
      <c r="H67" s="128">
        <f t="shared" si="3"/>
        <v>0.1415068792145846</v>
      </c>
      <c r="IV67" s="410"/>
    </row>
    <row r="68" spans="1:256" s="409" customFormat="1" ht="12.75" customHeight="1" x14ac:dyDescent="0.3">
      <c r="A68" s="426" t="s">
        <v>719</v>
      </c>
      <c r="B68" s="960">
        <f>SUM(B69:C71)</f>
        <v>16798816.080000002</v>
      </c>
      <c r="C68" s="960"/>
      <c r="D68" s="960">
        <f>SUM(D69:E71)</f>
        <v>16798816.080000002</v>
      </c>
      <c r="E68" s="960"/>
      <c r="F68" s="960">
        <f>SUM(F69:G71)</f>
        <v>2599318.5999999996</v>
      </c>
      <c r="G68" s="960"/>
      <c r="H68" s="128">
        <f t="shared" si="3"/>
        <v>0.15473224944075936</v>
      </c>
      <c r="I68" s="25"/>
      <c r="IV68" s="410"/>
    </row>
    <row r="69" spans="1:256" s="409" customFormat="1" ht="12.75" customHeight="1" x14ac:dyDescent="0.3">
      <c r="A69" s="426" t="s">
        <v>720</v>
      </c>
      <c r="B69" s="885">
        <v>10398437.5</v>
      </c>
      <c r="C69" s="885"/>
      <c r="D69" s="885">
        <v>10398437.5</v>
      </c>
      <c r="E69" s="885"/>
      <c r="F69" s="885">
        <v>1116606.51</v>
      </c>
      <c r="G69" s="885"/>
      <c r="H69" s="128">
        <f t="shared" si="3"/>
        <v>0.10738214371149511</v>
      </c>
      <c r="IV69" s="410"/>
    </row>
    <row r="70" spans="1:256" s="409" customFormat="1" ht="12.75" customHeight="1" x14ac:dyDescent="0.3">
      <c r="A70" s="426" t="s">
        <v>721</v>
      </c>
      <c r="B70" s="885">
        <v>6359475.8200000003</v>
      </c>
      <c r="C70" s="885"/>
      <c r="D70" s="885">
        <v>6359475.8200000003</v>
      </c>
      <c r="E70" s="885"/>
      <c r="F70" s="885">
        <v>1480939.17</v>
      </c>
      <c r="G70" s="885"/>
      <c r="H70" s="128">
        <f t="shared" si="3"/>
        <v>0.23287126359417462</v>
      </c>
      <c r="IV70" s="410"/>
    </row>
    <row r="71" spans="1:256" s="409" customFormat="1" ht="15" customHeight="1" x14ac:dyDescent="0.3">
      <c r="A71" s="426" t="s">
        <v>722</v>
      </c>
      <c r="B71" s="885">
        <v>40902.76</v>
      </c>
      <c r="C71" s="885"/>
      <c r="D71" s="885">
        <v>40902.76</v>
      </c>
      <c r="E71" s="885"/>
      <c r="F71" s="885">
        <v>1772.92</v>
      </c>
      <c r="G71" s="885"/>
      <c r="H71" s="128">
        <f t="shared" si="3"/>
        <v>4.3344752285664832E-2</v>
      </c>
      <c r="IV71" s="410"/>
    </row>
    <row r="72" spans="1:256" s="409" customFormat="1" ht="15" customHeight="1" x14ac:dyDescent="0.3">
      <c r="A72" s="429" t="s">
        <v>723</v>
      </c>
      <c r="B72" s="1051">
        <f>B69-B61</f>
        <v>7507614.8600000003</v>
      </c>
      <c r="C72" s="1051"/>
      <c r="D72" s="1051">
        <f>D69-D61</f>
        <v>7507614.8600000003</v>
      </c>
      <c r="E72" s="1051"/>
      <c r="F72" s="1051">
        <f>F69-F61</f>
        <v>513026.87</v>
      </c>
      <c r="G72" s="1051"/>
      <c r="H72" s="439">
        <f t="shared" si="3"/>
        <v>6.833420194919268E-2</v>
      </c>
      <c r="IV72" s="410"/>
    </row>
    <row r="73" spans="1:256" s="409" customFormat="1" ht="15" customHeight="1" x14ac:dyDescent="0.3">
      <c r="A73" s="1053" t="s">
        <v>724</v>
      </c>
      <c r="B73" s="1053"/>
      <c r="C73" s="1053"/>
      <c r="D73" s="1053"/>
      <c r="E73" s="1053"/>
      <c r="F73" s="1054">
        <f>IF(F72&gt;0,F72,0)</f>
        <v>513026.87</v>
      </c>
      <c r="G73" s="1054"/>
      <c r="H73" s="1055"/>
      <c r="I73" s="440"/>
      <c r="J73" s="440"/>
      <c r="K73" s="440"/>
      <c r="L73" s="428"/>
      <c r="IV73" s="410"/>
    </row>
    <row r="74" spans="1:256" s="409" customFormat="1" ht="15" customHeight="1" x14ac:dyDescent="0.3">
      <c r="A74" s="1056" t="s">
        <v>725</v>
      </c>
      <c r="B74" s="1056"/>
      <c r="C74" s="1056"/>
      <c r="D74" s="1056"/>
      <c r="E74" s="1056"/>
      <c r="F74" s="1054">
        <f>IF(F72&lt;0,F72,0)</f>
        <v>0</v>
      </c>
      <c r="G74" s="1054"/>
      <c r="H74" s="1055"/>
      <c r="I74" s="441"/>
      <c r="J74" s="441"/>
      <c r="K74" s="441"/>
      <c r="L74" s="428"/>
      <c r="IV74" s="410"/>
    </row>
    <row r="75" spans="1:256" s="409" customFormat="1" ht="44.25" customHeight="1" x14ac:dyDescent="0.3">
      <c r="A75" s="1057" t="s">
        <v>726</v>
      </c>
      <c r="B75" s="1058" t="s">
        <v>124</v>
      </c>
      <c r="C75" s="1058" t="s">
        <v>125</v>
      </c>
      <c r="D75" s="1059" t="s">
        <v>126</v>
      </c>
      <c r="E75" s="1059"/>
      <c r="F75" s="1045" t="s">
        <v>127</v>
      </c>
      <c r="G75" s="1045"/>
      <c r="H75" s="1060" t="s">
        <v>727</v>
      </c>
      <c r="I75" s="442"/>
      <c r="J75" s="443"/>
      <c r="K75" s="444"/>
      <c r="L75" s="428"/>
      <c r="IV75" s="410"/>
    </row>
    <row r="76" spans="1:256" s="409" customFormat="1" ht="12.75" customHeight="1" x14ac:dyDescent="0.3">
      <c r="A76" s="1057"/>
      <c r="B76" s="1058"/>
      <c r="C76" s="1058"/>
      <c r="D76" s="417" t="s">
        <v>39</v>
      </c>
      <c r="E76" s="418" t="s">
        <v>38</v>
      </c>
      <c r="F76" s="417" t="s">
        <v>39</v>
      </c>
      <c r="G76" s="418" t="s">
        <v>38</v>
      </c>
      <c r="H76" s="1060"/>
      <c r="I76" s="444"/>
      <c r="J76" s="444"/>
      <c r="K76" s="428"/>
      <c r="L76" s="428"/>
      <c r="IV76" s="410"/>
    </row>
    <row r="77" spans="1:256" s="409" customFormat="1" ht="12.75" customHeight="1" x14ac:dyDescent="0.3">
      <c r="A77" s="1057"/>
      <c r="B77" s="1058"/>
      <c r="C77" s="436" t="s">
        <v>131</v>
      </c>
      <c r="D77" s="436" t="s">
        <v>132</v>
      </c>
      <c r="E77" s="432" t="s">
        <v>728</v>
      </c>
      <c r="F77" s="436" t="s">
        <v>650</v>
      </c>
      <c r="G77" s="432" t="s">
        <v>729</v>
      </c>
      <c r="H77" s="445" t="s">
        <v>651</v>
      </c>
      <c r="I77" s="444"/>
      <c r="J77" s="444"/>
      <c r="K77" s="444"/>
      <c r="L77" s="428"/>
      <c r="IV77" s="410"/>
    </row>
    <row r="78" spans="1:256" s="409" customFormat="1" ht="12.75" customHeight="1" x14ac:dyDescent="0.3">
      <c r="A78" s="446" t="s">
        <v>730</v>
      </c>
      <c r="B78" s="447">
        <f>SUM(B79:B80)</f>
        <v>8786426.6099999994</v>
      </c>
      <c r="C78" s="447">
        <f>SUM(C79:C80)</f>
        <v>8786426.6099999994</v>
      </c>
      <c r="D78" s="447">
        <f>SUM(D79:D80)</f>
        <v>410209.73</v>
      </c>
      <c r="E78" s="448">
        <f t="shared" ref="E78:E84" si="4">IF($C78="",0,IF($C78=0,0,D78/$C78))</f>
        <v>4.6686753125910418E-2</v>
      </c>
      <c r="F78" s="447">
        <f>SUM(F79:F80)</f>
        <v>996384.44</v>
      </c>
      <c r="G78" s="448">
        <f t="shared" ref="G78:G84" si="5">IF($C78="",0,IF($C78=0,0,F78/$C78))</f>
        <v>0.11340041682770056</v>
      </c>
      <c r="H78" s="449">
        <f>SUM(H79:H80)</f>
        <v>0</v>
      </c>
      <c r="IV78" s="410"/>
    </row>
    <row r="79" spans="1:256" s="409" customFormat="1" ht="12.75" customHeight="1" x14ac:dyDescent="0.3">
      <c r="A79" s="450" t="s">
        <v>731</v>
      </c>
      <c r="B79" s="451">
        <v>293190.49</v>
      </c>
      <c r="C79" s="451">
        <v>293190.49</v>
      </c>
      <c r="D79" s="451"/>
      <c r="E79" s="452">
        <f t="shared" si="4"/>
        <v>0</v>
      </c>
      <c r="F79" s="451"/>
      <c r="G79" s="452">
        <f t="shared" si="5"/>
        <v>0</v>
      </c>
      <c r="H79" s="453"/>
      <c r="IV79" s="410"/>
    </row>
    <row r="80" spans="1:256" s="409" customFormat="1" ht="12.75" customHeight="1" x14ac:dyDescent="0.3">
      <c r="A80" s="450" t="s">
        <v>732</v>
      </c>
      <c r="B80" s="451">
        <v>8493236.1199999992</v>
      </c>
      <c r="C80" s="451">
        <v>8493236.1199999992</v>
      </c>
      <c r="D80" s="451">
        <v>410209.73</v>
      </c>
      <c r="E80" s="452">
        <f t="shared" si="4"/>
        <v>4.8298401716871144E-2</v>
      </c>
      <c r="F80" s="451">
        <v>996384.44</v>
      </c>
      <c r="G80" s="452">
        <f t="shared" si="5"/>
        <v>0.11731505234544215</v>
      </c>
      <c r="H80" s="453"/>
      <c r="IV80" s="410"/>
    </row>
    <row r="81" spans="1:256" s="409" customFormat="1" ht="12.75" customHeight="1" x14ac:dyDescent="0.3">
      <c r="A81" s="450" t="s">
        <v>733</v>
      </c>
      <c r="B81" s="454">
        <f>SUM(B82:B83)</f>
        <v>2048876.09</v>
      </c>
      <c r="C81" s="454">
        <f>SUM(C82:C83)</f>
        <v>2048876.09</v>
      </c>
      <c r="D81" s="454">
        <f>SUM(D82:D83)</f>
        <v>127806.53</v>
      </c>
      <c r="E81" s="452">
        <f t="shared" si="4"/>
        <v>6.2378847907781476E-2</v>
      </c>
      <c r="F81" s="454">
        <f>SUM(F82:F83)</f>
        <v>150826.04</v>
      </c>
      <c r="G81" s="452">
        <f t="shared" si="5"/>
        <v>7.3614036854712864E-2</v>
      </c>
      <c r="H81" s="455">
        <f>SUM(H82:H83)</f>
        <v>0</v>
      </c>
      <c r="IV81" s="410"/>
    </row>
    <row r="82" spans="1:256" s="409" customFormat="1" ht="12.75" customHeight="1" x14ac:dyDescent="0.3">
      <c r="A82" s="450" t="s">
        <v>734</v>
      </c>
      <c r="B82" s="451"/>
      <c r="C82" s="451"/>
      <c r="D82" s="451"/>
      <c r="E82" s="452">
        <f t="shared" si="4"/>
        <v>0</v>
      </c>
      <c r="F82" s="451"/>
      <c r="G82" s="452">
        <f t="shared" si="5"/>
        <v>0</v>
      </c>
      <c r="H82" s="453"/>
      <c r="IV82" s="410"/>
    </row>
    <row r="83" spans="1:256" s="409" customFormat="1" ht="12.75" customHeight="1" x14ac:dyDescent="0.3">
      <c r="A83" s="456" t="s">
        <v>735</v>
      </c>
      <c r="B83" s="457">
        <v>2048876.09</v>
      </c>
      <c r="C83" s="457">
        <v>2048876.09</v>
      </c>
      <c r="D83" s="457">
        <v>127806.53</v>
      </c>
      <c r="E83" s="458">
        <f t="shared" si="4"/>
        <v>6.2378847907781476E-2</v>
      </c>
      <c r="F83" s="457">
        <v>150826.04</v>
      </c>
      <c r="G83" s="458">
        <f t="shared" si="5"/>
        <v>7.3614036854712864E-2</v>
      </c>
      <c r="H83" s="459"/>
      <c r="IV83" s="410"/>
    </row>
    <row r="84" spans="1:256" s="409" customFormat="1" ht="12.75" customHeight="1" x14ac:dyDescent="0.3">
      <c r="A84" s="460" t="s">
        <v>736</v>
      </c>
      <c r="B84" s="461">
        <f>B78+B81</f>
        <v>10835302.699999999</v>
      </c>
      <c r="C84" s="461">
        <f>C78+C81</f>
        <v>10835302.699999999</v>
      </c>
      <c r="D84" s="461">
        <f>D78+D81</f>
        <v>538016.26</v>
      </c>
      <c r="E84" s="49">
        <f t="shared" si="4"/>
        <v>4.9654012896197169E-2</v>
      </c>
      <c r="F84" s="461">
        <f>F78+F81</f>
        <v>1147210.48</v>
      </c>
      <c r="G84" s="49">
        <f t="shared" si="5"/>
        <v>0.10587710484544194</v>
      </c>
      <c r="H84" s="462">
        <f>H78+H81</f>
        <v>0</v>
      </c>
      <c r="IV84" s="411">
        <f>IF($A$7=$IV$12,IF(D84&lt;&gt;(F84+H84),0,1),1)</f>
        <v>1</v>
      </c>
    </row>
    <row r="85" spans="1:256" s="463" customFormat="1" ht="12.75" customHeight="1" x14ac:dyDescent="0.25">
      <c r="A85" s="1061" t="s">
        <v>737</v>
      </c>
      <c r="B85" s="1061"/>
      <c r="C85" s="1061"/>
      <c r="D85" s="1061"/>
      <c r="E85" s="1061"/>
      <c r="F85" s="1061"/>
      <c r="G85" s="1062" t="s">
        <v>457</v>
      </c>
      <c r="H85" s="1062"/>
      <c r="IV85" s="464"/>
    </row>
    <row r="86" spans="1:256" s="409" customFormat="1" ht="12.75" customHeight="1" x14ac:dyDescent="0.3">
      <c r="A86" s="1063" t="s">
        <v>738</v>
      </c>
      <c r="B86" s="1063"/>
      <c r="C86" s="1063"/>
      <c r="D86" s="465"/>
      <c r="E86" s="465"/>
      <c r="F86" s="466"/>
      <c r="G86" s="1064">
        <f>SUM(G87:G88)</f>
        <v>0</v>
      </c>
      <c r="H86" s="1064"/>
      <c r="IV86" s="410"/>
    </row>
    <row r="87" spans="1:256" s="409" customFormat="1" ht="12.75" customHeight="1" x14ac:dyDescent="0.3">
      <c r="A87" s="467" t="s">
        <v>739</v>
      </c>
      <c r="B87" s="467"/>
      <c r="C87" s="467"/>
      <c r="D87" s="467"/>
      <c r="E87" s="467"/>
      <c r="F87" s="468"/>
      <c r="G87" s="1065"/>
      <c r="H87" s="1065"/>
      <c r="IV87" s="410"/>
    </row>
    <row r="88" spans="1:256" s="409" customFormat="1" ht="12.75" customHeight="1" x14ac:dyDescent="0.3">
      <c r="A88" s="467" t="s">
        <v>740</v>
      </c>
      <c r="B88" s="467"/>
      <c r="C88" s="467"/>
      <c r="D88" s="467"/>
      <c r="E88" s="467"/>
      <c r="F88" s="468"/>
      <c r="G88" s="1065"/>
      <c r="H88" s="1065"/>
      <c r="IV88" s="410"/>
    </row>
    <row r="89" spans="1:256" s="409" customFormat="1" ht="12.75" customHeight="1" x14ac:dyDescent="0.3">
      <c r="A89" s="1066" t="s">
        <v>741</v>
      </c>
      <c r="B89" s="1066"/>
      <c r="C89" s="1066"/>
      <c r="D89" s="1066"/>
      <c r="E89" s="467"/>
      <c r="F89" s="468"/>
      <c r="G89" s="1067">
        <f>SUM(G90:G91)</f>
        <v>0</v>
      </c>
      <c r="H89" s="1067"/>
      <c r="IV89" s="410"/>
    </row>
    <row r="90" spans="1:256" s="409" customFormat="1" ht="12.75" customHeight="1" x14ac:dyDescent="0.3">
      <c r="A90" s="467" t="s">
        <v>742</v>
      </c>
      <c r="B90" s="467"/>
      <c r="C90" s="467"/>
      <c r="D90" s="467"/>
      <c r="E90" s="467"/>
      <c r="F90" s="468"/>
      <c r="G90" s="1065"/>
      <c r="H90" s="1065"/>
      <c r="IV90" s="410"/>
    </row>
    <row r="91" spans="1:256" s="409" customFormat="1" ht="12.75" customHeight="1" x14ac:dyDescent="0.3">
      <c r="A91" s="469" t="s">
        <v>743</v>
      </c>
      <c r="B91" s="469"/>
      <c r="C91" s="469"/>
      <c r="D91" s="469"/>
      <c r="E91" s="469"/>
      <c r="F91" s="470"/>
      <c r="G91" s="1065"/>
      <c r="H91" s="1065"/>
      <c r="IV91" s="410"/>
    </row>
    <row r="92" spans="1:256" s="409" customFormat="1" ht="12.75" customHeight="1" x14ac:dyDescent="0.3">
      <c r="A92" s="471" t="s">
        <v>744</v>
      </c>
      <c r="B92" s="471"/>
      <c r="C92" s="471"/>
      <c r="D92" s="471"/>
      <c r="E92" s="471"/>
      <c r="F92" s="472"/>
      <c r="G92" s="1068">
        <f>G86+G89</f>
        <v>0</v>
      </c>
      <c r="H92" s="1068"/>
      <c r="IV92" s="410"/>
    </row>
    <row r="93" spans="1:256" s="409" customFormat="1" ht="15.75" customHeight="1" x14ac:dyDescent="0.3">
      <c r="A93" s="1069" t="s">
        <v>745</v>
      </c>
      <c r="B93" s="1069"/>
      <c r="C93" s="1069"/>
      <c r="D93" s="1069"/>
      <c r="E93" s="1069"/>
      <c r="F93" s="1069"/>
      <c r="G93" s="1062" t="s">
        <v>457</v>
      </c>
      <c r="H93" s="1062"/>
      <c r="IV93" s="410"/>
    </row>
    <row r="94" spans="1:256" s="409" customFormat="1" ht="12.75" customHeight="1" x14ac:dyDescent="0.3">
      <c r="A94" s="473" t="s">
        <v>746</v>
      </c>
      <c r="B94" s="473"/>
      <c r="C94" s="473"/>
      <c r="D94" s="473"/>
      <c r="E94" s="473"/>
      <c r="F94" s="474"/>
      <c r="G94" s="1070">
        <f>F84-G92</f>
        <v>1147210.48</v>
      </c>
      <c r="H94" s="1070"/>
      <c r="IV94" s="410"/>
    </row>
    <row r="95" spans="1:256" s="409" customFormat="1" ht="14.25" customHeight="1" x14ac:dyDescent="0.3">
      <c r="A95" s="475" t="s">
        <v>747</v>
      </c>
      <c r="B95" s="475"/>
      <c r="C95" s="475"/>
      <c r="D95" s="475"/>
      <c r="E95" s="475"/>
      <c r="F95" s="476"/>
      <c r="G95" s="1071">
        <f>IF(F$68="",0,IF(F$68=0,0,(F78-(G87+G90))/F$68))</f>
        <v>0.38332524531621481</v>
      </c>
      <c r="H95" s="1071"/>
      <c r="IV95" s="410"/>
    </row>
    <row r="96" spans="1:256" s="409" customFormat="1" ht="12.75" customHeight="1" x14ac:dyDescent="0.3">
      <c r="A96" s="475" t="s">
        <v>748</v>
      </c>
      <c r="B96" s="475"/>
      <c r="C96" s="475"/>
      <c r="D96" s="475"/>
      <c r="E96" s="475"/>
      <c r="F96" s="476"/>
      <c r="G96" s="1071">
        <f>IF(F$68="",0,IF(F$68=0,0,(F81-(G88+G91))/F$68))</f>
        <v>5.8025222456377618E-2</v>
      </c>
      <c r="H96" s="1071"/>
      <c r="IV96" s="410"/>
    </row>
    <row r="97" spans="1:256" s="409" customFormat="1" ht="13.5" customHeight="1" x14ac:dyDescent="0.3">
      <c r="A97" s="1072" t="s">
        <v>749</v>
      </c>
      <c r="B97" s="1072"/>
      <c r="C97" s="1072"/>
      <c r="D97" s="1072"/>
      <c r="E97" s="1072"/>
      <c r="F97" s="1072"/>
      <c r="G97" s="1073">
        <f>IF(G95+G96=0,0,1-G95-G96)</f>
        <v>0.55864953222740754</v>
      </c>
      <c r="H97" s="1073"/>
      <c r="IV97" s="410"/>
    </row>
    <row r="98" spans="1:256" s="477" customFormat="1" ht="16.5" customHeight="1" x14ac:dyDescent="0.25">
      <c r="A98" s="1069" t="s">
        <v>750</v>
      </c>
      <c r="B98" s="1069"/>
      <c r="C98" s="1069"/>
      <c r="D98" s="1069"/>
      <c r="E98" s="1069"/>
      <c r="F98" s="1069"/>
      <c r="G98" s="1062" t="s">
        <v>457</v>
      </c>
      <c r="H98" s="1062"/>
      <c r="IV98" s="478"/>
    </row>
    <row r="99" spans="1:256" s="409" customFormat="1" ht="18.75" customHeight="1" x14ac:dyDescent="0.3">
      <c r="A99" s="1074" t="s">
        <v>751</v>
      </c>
      <c r="B99" s="1074"/>
      <c r="C99" s="1074"/>
      <c r="D99" s="1074"/>
      <c r="E99" s="1074"/>
      <c r="F99" s="1074"/>
      <c r="G99" s="1075"/>
      <c r="H99" s="1075"/>
      <c r="IV99" s="410"/>
    </row>
    <row r="100" spans="1:256" s="409" customFormat="1" ht="18.75" customHeight="1" x14ac:dyDescent="0.3">
      <c r="A100" s="1076" t="s">
        <v>752</v>
      </c>
      <c r="B100" s="1076"/>
      <c r="C100" s="1076"/>
      <c r="D100" s="1076"/>
      <c r="E100" s="1076"/>
      <c r="F100" s="1076"/>
      <c r="G100" s="1077"/>
      <c r="H100" s="1077"/>
      <c r="IV100" s="410"/>
    </row>
    <row r="101" spans="1:256" s="409" customFormat="1" ht="12.75" customHeight="1" x14ac:dyDescent="0.3">
      <c r="A101" s="1078" t="s">
        <v>753</v>
      </c>
      <c r="B101" s="1078"/>
      <c r="C101" s="1078"/>
      <c r="D101" s="1078"/>
      <c r="E101" s="1078"/>
      <c r="F101" s="1078"/>
      <c r="G101" s="1078"/>
      <c r="H101" s="1078"/>
      <c r="IV101" s="410"/>
    </row>
    <row r="102" spans="1:256" s="409" customFormat="1" ht="44.9" customHeight="1" x14ac:dyDescent="0.3">
      <c r="A102" s="1069" t="str">
        <f>IF(IV119=0,"ERRO!!!             O total de DESPESAS EMPENHADAS (célula D140) não pode ser maior do que o somatório de DESPESAS LIQUIDADAS (célula F140) e INSCRITAS EM RESTOS A PAGAR NÃO PROCESSADOS (célula h140)","DESPESAS COM AÇÕES TÍPICAS DE MDE")</f>
        <v>DESPESAS COM AÇÕES TÍPICAS DE MDE</v>
      </c>
      <c r="B102" s="1079" t="s">
        <v>124</v>
      </c>
      <c r="C102" s="1079" t="s">
        <v>125</v>
      </c>
      <c r="D102" s="1059" t="str">
        <f>IF(IV119=0,"ERRO!!!","DESPESAS EMPENHADAS")</f>
        <v>DESPESAS EMPENHADAS</v>
      </c>
      <c r="E102" s="1059"/>
      <c r="F102" s="1045" t="str">
        <f>IF(IV119=0,"ERRO!!!","DESPESAS LIQUIDADAS")</f>
        <v>DESPESAS LIQUIDADAS</v>
      </c>
      <c r="G102" s="1045"/>
      <c r="H102" s="1060" t="s">
        <v>727</v>
      </c>
      <c r="I102" s="442"/>
      <c r="J102" s="443"/>
      <c r="K102" s="444"/>
      <c r="L102" s="428"/>
      <c r="IV102" s="410"/>
    </row>
    <row r="103" spans="1:256" s="409" customFormat="1" ht="12.75" customHeight="1" x14ac:dyDescent="0.3">
      <c r="A103" s="1069"/>
      <c r="B103" s="1079"/>
      <c r="C103" s="1079"/>
      <c r="D103" s="417" t="s">
        <v>39</v>
      </c>
      <c r="E103" s="418" t="s">
        <v>38</v>
      </c>
      <c r="F103" s="417" t="s">
        <v>39</v>
      </c>
      <c r="G103" s="418" t="s">
        <v>38</v>
      </c>
      <c r="H103" s="1060"/>
      <c r="I103" s="444"/>
      <c r="J103" s="444"/>
      <c r="K103" s="428"/>
      <c r="L103" s="428"/>
      <c r="IV103" s="410"/>
    </row>
    <row r="104" spans="1:256" s="409" customFormat="1" ht="12.75" customHeight="1" x14ac:dyDescent="0.3">
      <c r="A104" s="1069"/>
      <c r="B104" s="1079"/>
      <c r="C104" s="421" t="s">
        <v>131</v>
      </c>
      <c r="D104" s="421" t="s">
        <v>132</v>
      </c>
      <c r="E104" s="432" t="s">
        <v>728</v>
      </c>
      <c r="F104" s="421" t="s">
        <v>650</v>
      </c>
      <c r="G104" s="422" t="s">
        <v>729</v>
      </c>
      <c r="H104" s="445" t="s">
        <v>651</v>
      </c>
      <c r="I104" s="444"/>
      <c r="J104" s="444"/>
      <c r="K104" s="444"/>
      <c r="L104" s="428"/>
      <c r="IV104" s="410"/>
    </row>
    <row r="105" spans="1:256" s="409" customFormat="1" ht="12.75" customHeight="1" x14ac:dyDescent="0.3">
      <c r="A105" s="438" t="s">
        <v>754</v>
      </c>
      <c r="B105" s="479">
        <f>B106+B109</f>
        <v>0</v>
      </c>
      <c r="C105" s="479">
        <f>C106+C109</f>
        <v>0</v>
      </c>
      <c r="D105" s="480">
        <f>D106+D109</f>
        <v>0</v>
      </c>
      <c r="E105" s="481">
        <f t="shared" ref="E105:E119" si="6">IF($C105="",0,IF($C105=0,0,D105/$C105))</f>
        <v>0</v>
      </c>
      <c r="F105" s="482">
        <f>F106+F109</f>
        <v>0</v>
      </c>
      <c r="G105" s="481">
        <f t="shared" ref="G105:G119" si="7">IF($C105="",0,IF($C105=0,0,F105/$C105))</f>
        <v>0</v>
      </c>
      <c r="H105" s="480">
        <f>H106+H109</f>
        <v>90000</v>
      </c>
      <c r="I105" s="428"/>
      <c r="J105" s="428"/>
      <c r="K105" s="428"/>
      <c r="L105" s="428"/>
      <c r="IV105" s="410"/>
    </row>
    <row r="106" spans="1:256" s="409" customFormat="1" ht="12.75" customHeight="1" x14ac:dyDescent="0.3">
      <c r="A106" s="426" t="s">
        <v>755</v>
      </c>
      <c r="B106" s="454">
        <f>SUM(B107:B108)</f>
        <v>0</v>
      </c>
      <c r="C106" s="454">
        <f>SUM(C107:C108)</f>
        <v>0</v>
      </c>
      <c r="D106" s="455">
        <f>SUM(D107:D108)</f>
        <v>0</v>
      </c>
      <c r="E106" s="49">
        <f t="shared" si="6"/>
        <v>0</v>
      </c>
      <c r="F106" s="483">
        <f>SUM(F107:F108)</f>
        <v>0</v>
      </c>
      <c r="G106" s="49">
        <f t="shared" si="7"/>
        <v>0</v>
      </c>
      <c r="H106" s="455">
        <f>SUM(H107:H108)</f>
        <v>0</v>
      </c>
      <c r="I106" s="428"/>
      <c r="J106" s="428"/>
      <c r="K106" s="428"/>
      <c r="L106" s="428"/>
      <c r="IV106" s="410"/>
    </row>
    <row r="107" spans="1:256" s="409" customFormat="1" ht="12.75" customHeight="1" x14ac:dyDescent="0.3">
      <c r="A107" s="426" t="s">
        <v>756</v>
      </c>
      <c r="B107" s="484"/>
      <c r="C107" s="484"/>
      <c r="D107" s="453"/>
      <c r="E107" s="49">
        <f t="shared" si="6"/>
        <v>0</v>
      </c>
      <c r="F107" s="485"/>
      <c r="G107" s="49">
        <f t="shared" si="7"/>
        <v>0</v>
      </c>
      <c r="H107" s="453"/>
      <c r="IV107" s="410"/>
    </row>
    <row r="108" spans="1:256" s="409" customFormat="1" ht="12.75" customHeight="1" x14ac:dyDescent="0.3">
      <c r="A108" s="426" t="s">
        <v>757</v>
      </c>
      <c r="B108" s="484"/>
      <c r="C108" s="484"/>
      <c r="D108" s="453"/>
      <c r="E108" s="49">
        <f t="shared" si="6"/>
        <v>0</v>
      </c>
      <c r="F108" s="485"/>
      <c r="G108" s="49">
        <f t="shared" si="7"/>
        <v>0</v>
      </c>
      <c r="H108" s="453"/>
      <c r="IV108" s="410"/>
    </row>
    <row r="109" spans="1:256" s="409" customFormat="1" ht="12.75" customHeight="1" x14ac:dyDescent="0.3">
      <c r="A109" s="426" t="s">
        <v>758</v>
      </c>
      <c r="B109" s="454">
        <f>SUM(B110:B111)</f>
        <v>0</v>
      </c>
      <c r="C109" s="454">
        <f>SUM(C110:C111)</f>
        <v>0</v>
      </c>
      <c r="D109" s="455">
        <f>SUM(D110:D111)</f>
        <v>0</v>
      </c>
      <c r="E109" s="49">
        <f t="shared" si="6"/>
        <v>0</v>
      </c>
      <c r="F109" s="483">
        <f>SUM(F110:F111)</f>
        <v>0</v>
      </c>
      <c r="G109" s="49">
        <f t="shared" si="7"/>
        <v>0</v>
      </c>
      <c r="H109" s="455">
        <f>SUM(H110:H111)</f>
        <v>90000</v>
      </c>
      <c r="IV109" s="410"/>
    </row>
    <row r="110" spans="1:256" s="409" customFormat="1" ht="12.75" customHeight="1" x14ac:dyDescent="0.3">
      <c r="A110" s="426" t="s">
        <v>759</v>
      </c>
      <c r="B110" s="484"/>
      <c r="C110" s="484"/>
      <c r="D110" s="453"/>
      <c r="E110" s="49">
        <f t="shared" si="6"/>
        <v>0</v>
      </c>
      <c r="F110" s="485"/>
      <c r="G110" s="49">
        <f t="shared" si="7"/>
        <v>0</v>
      </c>
      <c r="H110" s="453">
        <v>90000</v>
      </c>
      <c r="IV110" s="410"/>
    </row>
    <row r="111" spans="1:256" s="409" customFormat="1" ht="12.75" customHeight="1" x14ac:dyDescent="0.3">
      <c r="A111" s="426" t="s">
        <v>760</v>
      </c>
      <c r="B111" s="484"/>
      <c r="C111" s="484"/>
      <c r="D111" s="453"/>
      <c r="E111" s="49">
        <f t="shared" si="6"/>
        <v>0</v>
      </c>
      <c r="F111" s="485"/>
      <c r="G111" s="49">
        <f t="shared" si="7"/>
        <v>0</v>
      </c>
      <c r="H111" s="453"/>
      <c r="IV111" s="410"/>
    </row>
    <row r="112" spans="1:256" s="409" customFormat="1" ht="12.75" customHeight="1" x14ac:dyDescent="0.3">
      <c r="A112" s="426" t="s">
        <v>761</v>
      </c>
      <c r="B112" s="454">
        <f>SUM(B113:B114)</f>
        <v>8786426.6099999994</v>
      </c>
      <c r="C112" s="454">
        <f>SUM(C113:C114)</f>
        <v>8786426.6099999994</v>
      </c>
      <c r="D112" s="455">
        <f>SUM(D113:D114)</f>
        <v>1314548.24</v>
      </c>
      <c r="E112" s="49">
        <f t="shared" si="6"/>
        <v>0.14961124679558441</v>
      </c>
      <c r="F112" s="483">
        <f>SUM(F113:F114)</f>
        <v>1900722.95</v>
      </c>
      <c r="G112" s="49">
        <f t="shared" si="7"/>
        <v>0.21632491049737454</v>
      </c>
      <c r="H112" s="455">
        <f>SUM(H113:H114)</f>
        <v>0</v>
      </c>
      <c r="IV112" s="410"/>
    </row>
    <row r="113" spans="1:256" s="409" customFormat="1" ht="12.75" customHeight="1" x14ac:dyDescent="0.3">
      <c r="A113" s="426" t="s">
        <v>762</v>
      </c>
      <c r="B113" s="484">
        <v>8786426.6099999994</v>
      </c>
      <c r="C113" s="484">
        <v>8786426.6099999994</v>
      </c>
      <c r="D113" s="453">
        <v>410209.73</v>
      </c>
      <c r="E113" s="49">
        <f t="shared" si="6"/>
        <v>4.6686753125910418E-2</v>
      </c>
      <c r="F113" s="485">
        <v>996384.44</v>
      </c>
      <c r="G113" s="49">
        <f t="shared" si="7"/>
        <v>0.11340041682770056</v>
      </c>
      <c r="H113" s="453"/>
      <c r="IV113" s="410"/>
    </row>
    <row r="114" spans="1:256" s="409" customFormat="1" ht="12.75" customHeight="1" x14ac:dyDescent="0.3">
      <c r="A114" s="426" t="s">
        <v>763</v>
      </c>
      <c r="B114" s="484"/>
      <c r="C114" s="484"/>
      <c r="D114" s="453">
        <v>904338.51</v>
      </c>
      <c r="E114" s="49">
        <f t="shared" si="6"/>
        <v>0</v>
      </c>
      <c r="F114" s="485">
        <v>904338.51</v>
      </c>
      <c r="G114" s="49">
        <f t="shared" si="7"/>
        <v>0</v>
      </c>
      <c r="H114" s="453"/>
      <c r="IV114" s="410"/>
    </row>
    <row r="115" spans="1:256" s="409" customFormat="1" ht="12.75" customHeight="1" x14ac:dyDescent="0.3">
      <c r="A115" s="426" t="s">
        <v>764</v>
      </c>
      <c r="B115" s="484"/>
      <c r="C115" s="484"/>
      <c r="D115" s="453"/>
      <c r="E115" s="49">
        <f t="shared" si="6"/>
        <v>0</v>
      </c>
      <c r="F115" s="485"/>
      <c r="G115" s="49">
        <f t="shared" si="7"/>
        <v>0</v>
      </c>
      <c r="H115" s="453"/>
      <c r="IV115" s="410"/>
    </row>
    <row r="116" spans="1:256" s="409" customFormat="1" ht="12.75" customHeight="1" x14ac:dyDescent="0.3">
      <c r="A116" s="426" t="s">
        <v>765</v>
      </c>
      <c r="B116" s="484"/>
      <c r="C116" s="484"/>
      <c r="D116" s="453"/>
      <c r="E116" s="49">
        <f t="shared" si="6"/>
        <v>0</v>
      </c>
      <c r="F116" s="485">
        <v>0</v>
      </c>
      <c r="G116" s="49">
        <f t="shared" si="7"/>
        <v>0</v>
      </c>
      <c r="H116" s="453"/>
      <c r="IV116" s="410"/>
    </row>
    <row r="117" spans="1:256" s="409" customFormat="1" ht="12.75" customHeight="1" x14ac:dyDescent="0.3">
      <c r="A117" s="426" t="s">
        <v>766</v>
      </c>
      <c r="B117" s="484"/>
      <c r="C117" s="484"/>
      <c r="D117" s="453"/>
      <c r="E117" s="49">
        <f t="shared" si="6"/>
        <v>0</v>
      </c>
      <c r="F117" s="485"/>
      <c r="G117" s="49">
        <f t="shared" si="7"/>
        <v>0</v>
      </c>
      <c r="H117" s="453">
        <v>50</v>
      </c>
      <c r="IV117" s="410"/>
    </row>
    <row r="118" spans="1:256" s="409" customFormat="1" ht="12.75" customHeight="1" x14ac:dyDescent="0.3">
      <c r="A118" s="460" t="s">
        <v>767</v>
      </c>
      <c r="B118" s="484">
        <v>2048876.09</v>
      </c>
      <c r="C118" s="484">
        <v>2048876.09</v>
      </c>
      <c r="D118" s="453">
        <v>127806.53</v>
      </c>
      <c r="E118" s="486">
        <f t="shared" si="6"/>
        <v>6.2378847907781476E-2</v>
      </c>
      <c r="F118" s="485">
        <v>150826.04</v>
      </c>
      <c r="G118" s="486">
        <f t="shared" si="7"/>
        <v>7.3614036854712864E-2</v>
      </c>
      <c r="H118" s="453"/>
      <c r="IV118" s="410"/>
    </row>
    <row r="119" spans="1:256" s="409" customFormat="1" ht="12.75" customHeight="1" x14ac:dyDescent="0.3">
      <c r="A119" s="460" t="s">
        <v>768</v>
      </c>
      <c r="B119" s="487">
        <f>SUM(B105,B112,B115:B118)</f>
        <v>10835302.699999999</v>
      </c>
      <c r="C119" s="487">
        <f>SUM(C105,C112,C115:C118)</f>
        <v>10835302.699999999</v>
      </c>
      <c r="D119" s="487">
        <f>SUM(D105,D112,D115:D118)</f>
        <v>1442354.77</v>
      </c>
      <c r="E119" s="488">
        <f t="shared" si="6"/>
        <v>0.13311624141335712</v>
      </c>
      <c r="F119" s="487">
        <f>SUM(F105,F112,F115:F118)</f>
        <v>2051548.99</v>
      </c>
      <c r="G119" s="488">
        <f t="shared" si="7"/>
        <v>0.18933933336260186</v>
      </c>
      <c r="H119" s="489">
        <f>SUM(H105,H112,H115:H118)</f>
        <v>90050</v>
      </c>
      <c r="IV119" s="411">
        <f>IF($A$7=$IV$12,IF(D119&lt;&gt;(F119+H119),0,1),1)</f>
        <v>1</v>
      </c>
    </row>
    <row r="120" spans="1:256" s="409" customFormat="1" ht="12.75" customHeight="1" x14ac:dyDescent="0.3">
      <c r="A120" s="1069" t="s">
        <v>769</v>
      </c>
      <c r="B120" s="1069"/>
      <c r="C120" s="1069"/>
      <c r="D120" s="1069"/>
      <c r="E120" s="1069"/>
      <c r="F120" s="1069"/>
      <c r="G120" s="1062" t="s">
        <v>457</v>
      </c>
      <c r="H120" s="1062"/>
      <c r="IV120" s="410"/>
    </row>
    <row r="121" spans="1:256" s="409" customFormat="1" ht="12.75" customHeight="1" x14ac:dyDescent="0.3">
      <c r="A121" s="1069"/>
      <c r="B121" s="1069"/>
      <c r="C121" s="1069"/>
      <c r="D121" s="1069"/>
      <c r="E121" s="1069"/>
      <c r="F121" s="1069"/>
      <c r="G121" s="1062"/>
      <c r="H121" s="1062"/>
      <c r="IV121" s="410"/>
    </row>
    <row r="122" spans="1:256" s="409" customFormat="1" ht="12.75" customHeight="1" x14ac:dyDescent="0.3">
      <c r="A122" s="1069"/>
      <c r="B122" s="1069"/>
      <c r="C122" s="1069"/>
      <c r="D122" s="1069"/>
      <c r="E122" s="1069"/>
      <c r="F122" s="1069"/>
      <c r="G122" s="1062"/>
      <c r="H122" s="1062"/>
      <c r="IV122" s="410"/>
    </row>
    <row r="123" spans="1:256" s="463" customFormat="1" ht="12.75" customHeight="1" x14ac:dyDescent="0.25">
      <c r="A123" s="490" t="s">
        <v>770</v>
      </c>
      <c r="B123" s="490"/>
      <c r="C123" s="490"/>
      <c r="D123" s="490"/>
      <c r="E123" s="490"/>
      <c r="F123" s="491"/>
      <c r="G123" s="1080">
        <f>F72</f>
        <v>513026.87</v>
      </c>
      <c r="H123" s="1080"/>
      <c r="IV123" s="464"/>
    </row>
    <row r="124" spans="1:256" s="463" customFormat="1" ht="12.75" customHeight="1" x14ac:dyDescent="0.25">
      <c r="A124" s="492" t="s">
        <v>771</v>
      </c>
      <c r="B124" s="492"/>
      <c r="C124" s="492"/>
      <c r="D124" s="492"/>
      <c r="E124" s="492"/>
      <c r="F124" s="491"/>
      <c r="G124" s="888"/>
      <c r="H124" s="888"/>
      <c r="IV124" s="464"/>
    </row>
    <row r="125" spans="1:256" s="463" customFormat="1" ht="12.75" hidden="1" customHeight="1" x14ac:dyDescent="0.25">
      <c r="A125" s="1081"/>
      <c r="B125" s="1081"/>
      <c r="C125" s="1081"/>
      <c r="D125" s="492"/>
      <c r="E125" s="492"/>
      <c r="F125" s="493"/>
      <c r="G125" s="1082"/>
      <c r="H125" s="1082"/>
      <c r="IV125" s="464"/>
    </row>
    <row r="126" spans="1:256" s="463" customFormat="1" ht="12.75" customHeight="1" x14ac:dyDescent="0.25">
      <c r="A126" s="1083" t="s">
        <v>772</v>
      </c>
      <c r="B126" s="1083"/>
      <c r="C126" s="1083"/>
      <c r="D126" s="492"/>
      <c r="E126" s="492"/>
      <c r="F126" s="493"/>
      <c r="G126" s="888"/>
      <c r="H126" s="888"/>
      <c r="IV126" s="464"/>
    </row>
    <row r="127" spans="1:256" s="463" customFormat="1" ht="26.9" customHeight="1" x14ac:dyDescent="0.25">
      <c r="A127" s="1083" t="s">
        <v>773</v>
      </c>
      <c r="B127" s="1083"/>
      <c r="C127" s="1083"/>
      <c r="D127" s="492"/>
      <c r="E127" s="492"/>
      <c r="F127" s="493"/>
      <c r="G127" s="888"/>
      <c r="H127" s="888"/>
      <c r="IV127" s="464"/>
    </row>
    <row r="128" spans="1:256" s="463" customFormat="1" ht="26.9" customHeight="1" x14ac:dyDescent="0.25">
      <c r="A128" s="1083" t="s">
        <v>774</v>
      </c>
      <c r="B128" s="1083"/>
      <c r="C128" s="1083"/>
      <c r="D128" s="1083"/>
      <c r="E128" s="492"/>
      <c r="F128" s="493"/>
      <c r="G128" s="888"/>
      <c r="H128" s="888"/>
      <c r="IV128" s="464"/>
    </row>
    <row r="129" spans="1:256" s="463" customFormat="1" ht="26.25" customHeight="1" x14ac:dyDescent="0.25">
      <c r="A129" s="1084" t="s">
        <v>775</v>
      </c>
      <c r="B129" s="1084"/>
      <c r="C129" s="1084"/>
      <c r="D129" s="1084"/>
      <c r="E129" s="1084"/>
      <c r="F129" s="1084"/>
      <c r="G129" s="888">
        <v>1772.92</v>
      </c>
      <c r="H129" s="888"/>
      <c r="IV129" s="464"/>
    </row>
    <row r="130" spans="1:256" s="409" customFormat="1" ht="15.75" customHeight="1" x14ac:dyDescent="0.3">
      <c r="A130" s="1085" t="s">
        <v>776</v>
      </c>
      <c r="B130" s="1085"/>
      <c r="C130" s="1085"/>
      <c r="D130" s="1085"/>
      <c r="E130" s="1085"/>
      <c r="F130" s="1085"/>
      <c r="G130" s="1086">
        <f>SUM(G123:G129)</f>
        <v>514799.79</v>
      </c>
      <c r="H130" s="1086"/>
      <c r="I130" s="428"/>
      <c r="J130" s="428"/>
      <c r="K130" s="428"/>
      <c r="L130" s="428"/>
      <c r="IV130" s="410"/>
    </row>
    <row r="131" spans="1:256" s="409" customFormat="1" ht="19.399999999999999" customHeight="1" x14ac:dyDescent="0.4">
      <c r="A131" s="471" t="s">
        <v>777</v>
      </c>
      <c r="B131" s="471"/>
      <c r="C131" s="471"/>
      <c r="D131" s="471"/>
      <c r="E131" s="471"/>
      <c r="F131" s="472"/>
      <c r="G131" s="1087">
        <f>IF($A$7=$IV$12,(F105+F112+H105+H112-G130),(F105+F112-G130))</f>
        <v>1385923.16</v>
      </c>
      <c r="H131" s="1087"/>
      <c r="I131" s="428"/>
      <c r="J131" s="428"/>
      <c r="K131" s="428"/>
      <c r="L131" s="428"/>
      <c r="IV131" s="410"/>
    </row>
    <row r="132" spans="1:256" s="495" customFormat="1" ht="16.899999999999999" customHeight="1" x14ac:dyDescent="0.25">
      <c r="A132" s="1088" t="s">
        <v>778</v>
      </c>
      <c r="B132" s="1088"/>
      <c r="C132" s="1088"/>
      <c r="D132" s="1088"/>
      <c r="E132" s="1088"/>
      <c r="F132" s="1088"/>
      <c r="G132" s="1089">
        <f>IF(IV14=1,"Erro planilha INFORMAÇÕES INICIAIS!",IF(IV119=0,"VERIFIQUE ERRO ACIMA!",IF(F39="",0,IF(F39=0,0,(G131/F39)))))</f>
        <v>0.44029987392746878</v>
      </c>
      <c r="H132" s="1089"/>
      <c r="I132" s="491"/>
      <c r="J132" s="491"/>
      <c r="K132" s="491"/>
      <c r="L132" s="494"/>
      <c r="IV132" s="496"/>
    </row>
    <row r="133" spans="1:256" s="409" customFormat="1" ht="12.75" customHeight="1" x14ac:dyDescent="0.3">
      <c r="A133" s="1090" t="s">
        <v>779</v>
      </c>
      <c r="B133" s="1090"/>
      <c r="C133" s="1090"/>
      <c r="D133" s="1090"/>
      <c r="E133" s="1090"/>
      <c r="F133" s="1090"/>
      <c r="G133" s="1090"/>
      <c r="H133" s="1090"/>
      <c r="I133" s="441"/>
      <c r="J133" s="441"/>
      <c r="K133" s="441"/>
      <c r="L133" s="428"/>
      <c r="IV133" s="410"/>
    </row>
    <row r="134" spans="1:256" s="409" customFormat="1" ht="44.9" customHeight="1" x14ac:dyDescent="0.3">
      <c r="A134" s="1069" t="s">
        <v>780</v>
      </c>
      <c r="B134" s="1079" t="s">
        <v>124</v>
      </c>
      <c r="C134" s="1079" t="s">
        <v>125</v>
      </c>
      <c r="D134" s="1059" t="s">
        <v>126</v>
      </c>
      <c r="E134" s="1059"/>
      <c r="F134" s="1045" t="s">
        <v>127</v>
      </c>
      <c r="G134" s="1045"/>
      <c r="H134" s="1060" t="s">
        <v>727</v>
      </c>
      <c r="I134" s="442"/>
      <c r="J134" s="443"/>
      <c r="K134" s="444"/>
      <c r="L134" s="428"/>
      <c r="IV134" s="410"/>
    </row>
    <row r="135" spans="1:256" s="409" customFormat="1" ht="12.75" customHeight="1" x14ac:dyDescent="0.3">
      <c r="A135" s="1069"/>
      <c r="B135" s="1079"/>
      <c r="C135" s="1079"/>
      <c r="D135" s="417" t="s">
        <v>39</v>
      </c>
      <c r="E135" s="418" t="s">
        <v>38</v>
      </c>
      <c r="F135" s="417" t="s">
        <v>39</v>
      </c>
      <c r="G135" s="418" t="s">
        <v>38</v>
      </c>
      <c r="H135" s="1060"/>
      <c r="I135" s="444"/>
      <c r="J135" s="444"/>
      <c r="K135" s="428"/>
      <c r="L135" s="428"/>
      <c r="IV135" s="410"/>
    </row>
    <row r="136" spans="1:256" s="409" customFormat="1" ht="12.75" customHeight="1" x14ac:dyDescent="0.3">
      <c r="A136" s="1069"/>
      <c r="B136" s="1079"/>
      <c r="C136" s="421" t="s">
        <v>131</v>
      </c>
      <c r="D136" s="421" t="s">
        <v>132</v>
      </c>
      <c r="E136" s="422" t="s">
        <v>728</v>
      </c>
      <c r="F136" s="421" t="s">
        <v>650</v>
      </c>
      <c r="G136" s="422" t="s">
        <v>729</v>
      </c>
      <c r="H136" s="445" t="s">
        <v>651</v>
      </c>
      <c r="I136" s="444"/>
      <c r="J136" s="444"/>
      <c r="K136" s="444"/>
      <c r="L136" s="428"/>
      <c r="IV136" s="410"/>
    </row>
    <row r="137" spans="1:256" s="409" customFormat="1" ht="25.5" customHeight="1" x14ac:dyDescent="0.3">
      <c r="A137" s="433" t="s">
        <v>781</v>
      </c>
      <c r="B137" s="497"/>
      <c r="C137" s="56"/>
      <c r="D137" s="497"/>
      <c r="E137" s="57">
        <f t="shared" ref="E137:E142" si="8">IF($C137="",0,IF($C137=0,0,D137/$C137))</f>
        <v>0</v>
      </c>
      <c r="F137" s="498"/>
      <c r="G137" s="57">
        <f t="shared" ref="G137:G142" si="9">IF($C137="",0,IF($C137=0,0,F137/$C137))</f>
        <v>0</v>
      </c>
      <c r="H137" s="499"/>
      <c r="I137" s="428"/>
      <c r="J137" s="428"/>
      <c r="K137" s="428"/>
      <c r="L137" s="428"/>
      <c r="IV137" s="410"/>
    </row>
    <row r="138" spans="1:256" s="409" customFormat="1" ht="14.25" customHeight="1" x14ac:dyDescent="0.3">
      <c r="A138" s="433" t="s">
        <v>782</v>
      </c>
      <c r="B138" s="163"/>
      <c r="C138" s="96"/>
      <c r="D138" s="96"/>
      <c r="E138" s="49">
        <f t="shared" si="8"/>
        <v>0</v>
      </c>
      <c r="F138" s="484"/>
      <c r="G138" s="49">
        <f t="shared" si="9"/>
        <v>0</v>
      </c>
      <c r="H138" s="97"/>
      <c r="IV138" s="410"/>
    </row>
    <row r="139" spans="1:256" s="409" customFormat="1" ht="12.75" customHeight="1" x14ac:dyDescent="0.3">
      <c r="A139" s="500" t="s">
        <v>783</v>
      </c>
      <c r="B139" s="97"/>
      <c r="C139" s="97"/>
      <c r="D139" s="97"/>
      <c r="E139" s="49">
        <f t="shared" si="8"/>
        <v>0</v>
      </c>
      <c r="F139" s="484"/>
      <c r="G139" s="49">
        <f t="shared" si="9"/>
        <v>0</v>
      </c>
      <c r="H139" s="97"/>
      <c r="IV139" s="410"/>
    </row>
    <row r="140" spans="1:256" s="409" customFormat="1" ht="12.75" customHeight="1" x14ac:dyDescent="0.3">
      <c r="A140" s="501" t="s">
        <v>784</v>
      </c>
      <c r="B140" s="163"/>
      <c r="C140" s="96"/>
      <c r="D140" s="96"/>
      <c r="E140" s="49">
        <f t="shared" si="8"/>
        <v>0</v>
      </c>
      <c r="F140" s="484"/>
      <c r="G140" s="49">
        <f t="shared" si="9"/>
        <v>0</v>
      </c>
      <c r="H140" s="254"/>
      <c r="IV140" s="410"/>
    </row>
    <row r="141" spans="1:256" s="409" customFormat="1" ht="25.9" customHeight="1" x14ac:dyDescent="0.3">
      <c r="A141" s="501" t="s">
        <v>785</v>
      </c>
      <c r="B141" s="502">
        <f>SUM(B137:B140)</f>
        <v>0</v>
      </c>
      <c r="C141" s="502">
        <f>SUM(C137:C140)</f>
        <v>0</v>
      </c>
      <c r="D141" s="502">
        <f>SUM(D137:D140)</f>
        <v>0</v>
      </c>
      <c r="E141" s="503">
        <f t="shared" si="8"/>
        <v>0</v>
      </c>
      <c r="F141" s="502">
        <f>SUM(F137:F140)</f>
        <v>0</v>
      </c>
      <c r="G141" s="503">
        <f t="shared" si="9"/>
        <v>0</v>
      </c>
      <c r="H141" s="504">
        <f>SUM(H137:H140)</f>
        <v>0</v>
      </c>
      <c r="IV141" s="410"/>
    </row>
    <row r="142" spans="1:256" s="409" customFormat="1" ht="12.75" customHeight="1" x14ac:dyDescent="0.3">
      <c r="A142" s="501" t="s">
        <v>786</v>
      </c>
      <c r="B142" s="505">
        <f>B119+B141</f>
        <v>10835302.699999999</v>
      </c>
      <c r="C142" s="505">
        <f>C119+C141</f>
        <v>10835302.699999999</v>
      </c>
      <c r="D142" s="505">
        <f>D119+D141</f>
        <v>1442354.77</v>
      </c>
      <c r="E142" s="49">
        <f t="shared" si="8"/>
        <v>0.13311624141335712</v>
      </c>
      <c r="F142" s="505">
        <f>F119+F141</f>
        <v>2051548.99</v>
      </c>
      <c r="G142" s="49">
        <f t="shared" si="9"/>
        <v>0.18933933336260186</v>
      </c>
      <c r="H142" s="506">
        <f>H119+H141</f>
        <v>90050</v>
      </c>
      <c r="IV142" s="410"/>
    </row>
    <row r="143" spans="1:256" s="409" customFormat="1" ht="12.75" customHeight="1" x14ac:dyDescent="0.3">
      <c r="A143" s="1069" t="s">
        <v>787</v>
      </c>
      <c r="B143" s="1069"/>
      <c r="C143" s="1045" t="s">
        <v>788</v>
      </c>
      <c r="D143" s="1045"/>
      <c r="E143" s="1045"/>
      <c r="F143" s="1091" t="s">
        <v>789</v>
      </c>
      <c r="G143" s="1091"/>
      <c r="H143" s="1091"/>
      <c r="IV143" s="410"/>
    </row>
    <row r="144" spans="1:256" s="409" customFormat="1" ht="12.75" customHeight="1" x14ac:dyDescent="0.3">
      <c r="A144" s="1069"/>
      <c r="B144" s="1069"/>
      <c r="C144" s="1045"/>
      <c r="D144" s="1045"/>
      <c r="E144" s="1045"/>
      <c r="F144" s="1091"/>
      <c r="G144" s="1091"/>
      <c r="H144" s="1091"/>
      <c r="IV144" s="410"/>
    </row>
    <row r="145" spans="1:256" s="409" customFormat="1" ht="12.75" customHeight="1" x14ac:dyDescent="0.3">
      <c r="A145" s="1069"/>
      <c r="B145" s="1069"/>
      <c r="C145" s="1045"/>
      <c r="D145" s="1045"/>
      <c r="E145" s="1045"/>
      <c r="F145" s="1091"/>
      <c r="G145" s="1091"/>
      <c r="H145" s="1091"/>
      <c r="IV145" s="410"/>
    </row>
    <row r="146" spans="1:256" s="409" customFormat="1" ht="12.75" customHeight="1" x14ac:dyDescent="0.3">
      <c r="A146" s="1092" t="s">
        <v>790</v>
      </c>
      <c r="B146" s="1092"/>
      <c r="C146" s="959">
        <f>SUM(C147:E148)</f>
        <v>0</v>
      </c>
      <c r="D146" s="959"/>
      <c r="E146" s="959"/>
      <c r="F146" s="1070">
        <f>SUM(F147:H148)</f>
        <v>0</v>
      </c>
      <c r="G146" s="1070"/>
      <c r="H146" s="1070"/>
      <c r="IV146" s="410"/>
    </row>
    <row r="147" spans="1:256" s="409" customFormat="1" ht="12.75" customHeight="1" x14ac:dyDescent="0.3">
      <c r="A147" s="1093" t="s">
        <v>791</v>
      </c>
      <c r="B147" s="1093"/>
      <c r="C147" s="885"/>
      <c r="D147" s="885"/>
      <c r="E147" s="885"/>
      <c r="F147" s="1094"/>
      <c r="G147" s="1094"/>
      <c r="H147" s="1094"/>
      <c r="IV147" s="410"/>
    </row>
    <row r="148" spans="1:256" s="409" customFormat="1" ht="12.75" customHeight="1" x14ac:dyDescent="0.3">
      <c r="A148" s="1095" t="s">
        <v>792</v>
      </c>
      <c r="B148" s="1095"/>
      <c r="C148" s="910"/>
      <c r="D148" s="910"/>
      <c r="E148" s="910"/>
      <c r="F148" s="1077"/>
      <c r="G148" s="1077"/>
      <c r="H148" s="1077"/>
      <c r="IV148" s="410"/>
    </row>
    <row r="149" spans="1:256" s="409" customFormat="1" ht="12.75" customHeight="1" x14ac:dyDescent="0.3">
      <c r="A149" s="1096" t="s">
        <v>793</v>
      </c>
      <c r="B149" s="1096"/>
      <c r="C149" s="1045" t="s">
        <v>709</v>
      </c>
      <c r="D149" s="1045"/>
      <c r="E149" s="1045"/>
      <c r="F149" s="1059" t="s">
        <v>794</v>
      </c>
      <c r="G149" s="1059"/>
      <c r="H149" s="1059"/>
      <c r="IV149" s="410"/>
    </row>
    <row r="150" spans="1:256" s="409" customFormat="1" ht="25.5" customHeight="1" x14ac:dyDescent="0.3">
      <c r="A150" s="1096"/>
      <c r="B150" s="1096"/>
      <c r="C150" s="1045"/>
      <c r="D150" s="1045"/>
      <c r="E150" s="1045"/>
      <c r="F150" s="1059"/>
      <c r="G150" s="1059"/>
      <c r="H150" s="1059"/>
      <c r="IV150" s="410"/>
    </row>
    <row r="151" spans="1:256" s="409" customFormat="1" ht="15" customHeight="1" x14ac:dyDescent="0.3">
      <c r="A151" s="1097" t="s">
        <v>795</v>
      </c>
      <c r="B151" s="1097"/>
      <c r="C151" s="1098"/>
      <c r="D151" s="1098"/>
      <c r="E151" s="1098"/>
      <c r="F151" s="1099"/>
      <c r="G151" s="1099"/>
      <c r="H151" s="1099"/>
      <c r="IV151" s="410"/>
    </row>
    <row r="152" spans="1:256" s="409" customFormat="1" ht="12.75" customHeight="1" x14ac:dyDescent="0.3">
      <c r="A152" s="1100" t="s">
        <v>796</v>
      </c>
      <c r="B152" s="1100"/>
      <c r="C152" s="1101"/>
      <c r="D152" s="1101"/>
      <c r="E152" s="1101"/>
      <c r="F152" s="1102"/>
      <c r="G152" s="1102"/>
      <c r="H152" s="1102"/>
      <c r="IV152" s="410"/>
    </row>
    <row r="153" spans="1:256" s="409" customFormat="1" ht="12.75" customHeight="1" x14ac:dyDescent="0.3">
      <c r="A153" s="1100" t="s">
        <v>797</v>
      </c>
      <c r="B153" s="1100"/>
      <c r="C153" s="1103">
        <f>+C154+C155</f>
        <v>0</v>
      </c>
      <c r="D153" s="1103"/>
      <c r="E153" s="1103"/>
      <c r="F153" s="1104">
        <f>+F154+F155</f>
        <v>0</v>
      </c>
      <c r="G153" s="1104"/>
      <c r="H153" s="1104"/>
      <c r="IV153" s="410"/>
    </row>
    <row r="154" spans="1:256" s="409" customFormat="1" ht="12.75" customHeight="1" x14ac:dyDescent="0.3">
      <c r="A154" s="1100" t="s">
        <v>798</v>
      </c>
      <c r="B154" s="1100"/>
      <c r="C154" s="1105"/>
      <c r="D154" s="1105"/>
      <c r="E154" s="1105"/>
      <c r="F154" s="1106"/>
      <c r="G154" s="1106"/>
      <c r="H154" s="1106"/>
      <c r="IV154" s="410"/>
    </row>
    <row r="155" spans="1:256" s="409" customFormat="1" ht="12.75" customHeight="1" x14ac:dyDescent="0.3">
      <c r="A155" s="1100" t="s">
        <v>799</v>
      </c>
      <c r="B155" s="1100"/>
      <c r="C155" s="1101"/>
      <c r="D155" s="1101"/>
      <c r="E155" s="1101"/>
      <c r="F155" s="1102"/>
      <c r="G155" s="1102"/>
      <c r="H155" s="1102"/>
      <c r="IV155" s="410"/>
    </row>
    <row r="156" spans="1:256" s="409" customFormat="1" ht="12.75" customHeight="1" x14ac:dyDescent="0.3">
      <c r="A156" s="1107" t="s">
        <v>800</v>
      </c>
      <c r="B156" s="1107"/>
      <c r="C156" s="1108"/>
      <c r="D156" s="1108"/>
      <c r="E156" s="1108"/>
      <c r="F156" s="1102"/>
      <c r="G156" s="1102"/>
      <c r="H156" s="1102"/>
      <c r="IV156" s="410"/>
    </row>
    <row r="157" spans="1:256" s="409" customFormat="1" ht="12.75" customHeight="1" x14ac:dyDescent="0.3">
      <c r="A157" s="1107" t="s">
        <v>801</v>
      </c>
      <c r="B157" s="1107"/>
      <c r="C157" s="1103">
        <f>+C151+C152-ABS(C153)+C156</f>
        <v>0</v>
      </c>
      <c r="D157" s="1103"/>
      <c r="E157" s="1103"/>
      <c r="F157" s="1104">
        <f>+F151+F152-ABS(F153)+F156</f>
        <v>0</v>
      </c>
      <c r="G157" s="1104"/>
      <c r="H157" s="1104"/>
      <c r="IV157" s="410"/>
    </row>
    <row r="158" spans="1:256" s="409" customFormat="1" ht="12.75" customHeight="1" x14ac:dyDescent="0.3">
      <c r="A158" s="1107" t="s">
        <v>802</v>
      </c>
      <c r="B158" s="1107"/>
      <c r="C158" s="1103">
        <f>+C159+C160</f>
        <v>0</v>
      </c>
      <c r="D158" s="1103"/>
      <c r="E158" s="1103"/>
      <c r="F158" s="1104">
        <f>+F159+F160</f>
        <v>0</v>
      </c>
      <c r="G158" s="1104"/>
      <c r="H158" s="1104"/>
      <c r="IV158" s="410"/>
    </row>
    <row r="159" spans="1:256" s="409" customFormat="1" ht="12.75" customHeight="1" x14ac:dyDescent="0.3">
      <c r="A159" s="1107" t="s">
        <v>803</v>
      </c>
      <c r="B159" s="1107"/>
      <c r="C159" s="1108"/>
      <c r="D159" s="1108"/>
      <c r="E159" s="1108"/>
      <c r="F159" s="1102"/>
      <c r="G159" s="1102"/>
      <c r="H159" s="1102"/>
      <c r="IV159" s="410"/>
    </row>
    <row r="160" spans="1:256" s="409" customFormat="1" ht="12.75" customHeight="1" x14ac:dyDescent="0.3">
      <c r="A160" s="1107" t="s">
        <v>804</v>
      </c>
      <c r="B160" s="1107"/>
      <c r="C160" s="1108"/>
      <c r="D160" s="1108"/>
      <c r="E160" s="1108"/>
      <c r="F160" s="1102"/>
      <c r="G160" s="1102"/>
      <c r="H160" s="1102"/>
      <c r="IV160" s="410"/>
    </row>
    <row r="161" spans="1:256" s="409" customFormat="1" ht="12.75" customHeight="1" x14ac:dyDescent="0.3">
      <c r="A161" s="1109" t="s">
        <v>805</v>
      </c>
      <c r="B161" s="1109"/>
      <c r="C161" s="1110">
        <f>+C157+C158</f>
        <v>0</v>
      </c>
      <c r="D161" s="1110"/>
      <c r="E161" s="1110"/>
      <c r="F161" s="1111">
        <f>+F157+F158</f>
        <v>0</v>
      </c>
      <c r="G161" s="1111"/>
      <c r="H161" s="1111"/>
      <c r="IV161" s="410"/>
    </row>
    <row r="162" spans="1:256" s="409" customFormat="1" ht="12.75" customHeight="1" x14ac:dyDescent="0.3">
      <c r="A162" s="1113" t="s">
        <v>659</v>
      </c>
      <c r="B162" s="1113"/>
      <c r="C162" s="1113"/>
      <c r="D162" s="1113"/>
      <c r="E162" s="1113"/>
      <c r="F162" s="1113"/>
      <c r="G162" s="1113"/>
      <c r="H162" s="1113"/>
      <c r="IV162" s="410"/>
    </row>
    <row r="163" spans="1:256" s="409" customFormat="1" ht="12.75" customHeight="1" x14ac:dyDescent="0.3">
      <c r="A163" s="1114" t="s">
        <v>806</v>
      </c>
      <c r="B163" s="1114"/>
      <c r="C163" s="1114"/>
      <c r="D163" s="1114"/>
      <c r="E163" s="1114"/>
      <c r="F163" s="1114"/>
      <c r="G163" s="1114"/>
      <c r="H163" s="1114"/>
      <c r="IV163" s="410"/>
    </row>
    <row r="164" spans="1:256" s="409" customFormat="1" ht="25" customHeight="1" x14ac:dyDescent="0.3">
      <c r="A164" s="1115" t="s">
        <v>807</v>
      </c>
      <c r="B164" s="1115"/>
      <c r="C164" s="1115"/>
      <c r="D164" s="1115"/>
      <c r="E164" s="1115"/>
      <c r="F164" s="1115"/>
      <c r="G164" s="1115"/>
      <c r="H164" s="1115"/>
      <c r="IV164" s="410"/>
    </row>
    <row r="165" spans="1:256" s="409" customFormat="1" ht="12.75" customHeight="1" x14ac:dyDescent="0.3">
      <c r="A165" s="1114" t="s">
        <v>808</v>
      </c>
      <c r="B165" s="1114"/>
      <c r="C165" s="1114"/>
      <c r="D165" s="1114"/>
      <c r="E165" s="1114"/>
      <c r="F165" s="1114"/>
      <c r="G165" s="1114"/>
      <c r="H165" s="1114"/>
      <c r="IV165" s="410"/>
    </row>
    <row r="166" spans="1:256" s="409" customFormat="1" ht="12.75" customHeight="1" x14ac:dyDescent="0.3">
      <c r="A166" s="1115" t="s">
        <v>809</v>
      </c>
      <c r="B166" s="1115"/>
      <c r="C166" s="1115"/>
      <c r="D166" s="1115"/>
      <c r="E166" s="1115"/>
      <c r="F166" s="1115"/>
      <c r="G166" s="1115"/>
      <c r="H166" s="1115"/>
      <c r="IV166" s="410"/>
    </row>
    <row r="167" spans="1:256" s="409" customFormat="1" ht="12.75" customHeight="1" x14ac:dyDescent="0.3">
      <c r="A167" s="1114" t="s">
        <v>810</v>
      </c>
      <c r="B167" s="1114"/>
      <c r="C167" s="1114"/>
      <c r="D167" s="1114"/>
      <c r="E167" s="1114"/>
      <c r="F167" s="1114"/>
      <c r="G167" s="1114"/>
      <c r="H167" s="1114"/>
      <c r="IV167" s="410"/>
    </row>
    <row r="168" spans="1:256" ht="15.65" customHeight="1" x14ac:dyDescent="0.25">
      <c r="A168" s="1112" t="s">
        <v>811</v>
      </c>
      <c r="B168" s="1112"/>
      <c r="C168" s="1112"/>
      <c r="D168" s="1112"/>
      <c r="E168" s="1112"/>
      <c r="F168" s="1112"/>
      <c r="G168" s="1112"/>
      <c r="H168" s="1112"/>
    </row>
    <row r="169" spans="1:256" ht="16.5" customHeight="1" x14ac:dyDescent="0.25">
      <c r="A169" s="1112" t="s">
        <v>812</v>
      </c>
      <c r="B169" s="1112"/>
      <c r="C169" s="1112"/>
      <c r="D169" s="1112"/>
      <c r="E169" s="1112"/>
      <c r="F169" s="1112"/>
      <c r="G169" s="1112"/>
      <c r="H169" s="1112"/>
    </row>
  </sheetData>
  <sheetProtection password="F3F6" sheet="1"/>
  <mergeCells count="310">
    <mergeCell ref="A168:H168"/>
    <mergeCell ref="A169:H169"/>
    <mergeCell ref="A162:H162"/>
    <mergeCell ref="A163:H163"/>
    <mergeCell ref="A164:H164"/>
    <mergeCell ref="A165:H165"/>
    <mergeCell ref="A166:H166"/>
    <mergeCell ref="A167:H167"/>
    <mergeCell ref="A160:B160"/>
    <mergeCell ref="C160:E160"/>
    <mergeCell ref="F160:H160"/>
    <mergeCell ref="A161:B161"/>
    <mergeCell ref="C161:E161"/>
    <mergeCell ref="F161:H161"/>
    <mergeCell ref="A158:B158"/>
    <mergeCell ref="C158:E158"/>
    <mergeCell ref="F158:H158"/>
    <mergeCell ref="A159:B159"/>
    <mergeCell ref="C159:E159"/>
    <mergeCell ref="F159:H159"/>
    <mergeCell ref="A156:B156"/>
    <mergeCell ref="C156:E156"/>
    <mergeCell ref="F156:H156"/>
    <mergeCell ref="A157:B157"/>
    <mergeCell ref="C157:E157"/>
    <mergeCell ref="F157:H157"/>
    <mergeCell ref="A154:B154"/>
    <mergeCell ref="C154:E154"/>
    <mergeCell ref="F154:H154"/>
    <mergeCell ref="A155:B155"/>
    <mergeCell ref="C155:E155"/>
    <mergeCell ref="F155:H155"/>
    <mergeCell ref="A152:B152"/>
    <mergeCell ref="C152:E152"/>
    <mergeCell ref="F152:H152"/>
    <mergeCell ref="A153:B153"/>
    <mergeCell ref="C153:E153"/>
    <mergeCell ref="F153:H153"/>
    <mergeCell ref="A149:B150"/>
    <mergeCell ref="C149:E150"/>
    <mergeCell ref="F149:H150"/>
    <mergeCell ref="A151:B151"/>
    <mergeCell ref="C151:E151"/>
    <mergeCell ref="F151:H151"/>
    <mergeCell ref="A147:B147"/>
    <mergeCell ref="C147:E147"/>
    <mergeCell ref="F147:H147"/>
    <mergeCell ref="A148:B148"/>
    <mergeCell ref="C148:E148"/>
    <mergeCell ref="F148:H148"/>
    <mergeCell ref="A143:B145"/>
    <mergeCell ref="C143:E145"/>
    <mergeCell ref="F143:H145"/>
    <mergeCell ref="A146:B146"/>
    <mergeCell ref="C146:E146"/>
    <mergeCell ref="F146:H146"/>
    <mergeCell ref="A133:H133"/>
    <mergeCell ref="A134:A136"/>
    <mergeCell ref="B134:B136"/>
    <mergeCell ref="C134:C135"/>
    <mergeCell ref="D134:E134"/>
    <mergeCell ref="F134:G134"/>
    <mergeCell ref="H134:H135"/>
    <mergeCell ref="A129:F129"/>
    <mergeCell ref="G129:H129"/>
    <mergeCell ref="A130:F130"/>
    <mergeCell ref="G130:H130"/>
    <mergeCell ref="G131:H131"/>
    <mergeCell ref="A132:F132"/>
    <mergeCell ref="G132:H132"/>
    <mergeCell ref="A126:C126"/>
    <mergeCell ref="G126:H126"/>
    <mergeCell ref="A127:C127"/>
    <mergeCell ref="G127:H127"/>
    <mergeCell ref="A128:D128"/>
    <mergeCell ref="G128:H128"/>
    <mergeCell ref="A120:F122"/>
    <mergeCell ref="G120:H122"/>
    <mergeCell ref="G123:H123"/>
    <mergeCell ref="G124:H124"/>
    <mergeCell ref="A125:C125"/>
    <mergeCell ref="G125:H125"/>
    <mergeCell ref="A101:H101"/>
    <mergeCell ref="A102:A104"/>
    <mergeCell ref="B102:B104"/>
    <mergeCell ref="C102:C103"/>
    <mergeCell ref="D102:E102"/>
    <mergeCell ref="F102:G102"/>
    <mergeCell ref="H102:H103"/>
    <mergeCell ref="A98:F98"/>
    <mergeCell ref="G98:H98"/>
    <mergeCell ref="A99:F99"/>
    <mergeCell ref="G99:H99"/>
    <mergeCell ref="A100:F100"/>
    <mergeCell ref="G100:H100"/>
    <mergeCell ref="A93:F93"/>
    <mergeCell ref="G93:H93"/>
    <mergeCell ref="G94:H94"/>
    <mergeCell ref="G95:H95"/>
    <mergeCell ref="G96:H96"/>
    <mergeCell ref="A97:F97"/>
    <mergeCell ref="G97:H97"/>
    <mergeCell ref="G88:H88"/>
    <mergeCell ref="A89:D89"/>
    <mergeCell ref="G89:H89"/>
    <mergeCell ref="G90:H90"/>
    <mergeCell ref="G91:H91"/>
    <mergeCell ref="G92:H92"/>
    <mergeCell ref="H75:H76"/>
    <mergeCell ref="A85:F85"/>
    <mergeCell ref="G85:H85"/>
    <mergeCell ref="A86:C86"/>
    <mergeCell ref="G86:H86"/>
    <mergeCell ref="G87:H87"/>
    <mergeCell ref="A73:E73"/>
    <mergeCell ref="F73:G73"/>
    <mergeCell ref="H73:H74"/>
    <mergeCell ref="A74:E74"/>
    <mergeCell ref="F74:G74"/>
    <mergeCell ref="A75:A77"/>
    <mergeCell ref="B75:B77"/>
    <mergeCell ref="C75:C76"/>
    <mergeCell ref="D75:E75"/>
    <mergeCell ref="F75:G75"/>
    <mergeCell ref="B71:C71"/>
    <mergeCell ref="D71:E71"/>
    <mergeCell ref="F71:G71"/>
    <mergeCell ref="B72:C72"/>
    <mergeCell ref="D72:E72"/>
    <mergeCell ref="F72:G72"/>
    <mergeCell ref="B69:C69"/>
    <mergeCell ref="D69:E69"/>
    <mergeCell ref="F69:G69"/>
    <mergeCell ref="B70:C70"/>
    <mergeCell ref="D70:E70"/>
    <mergeCell ref="F70:G70"/>
    <mergeCell ref="B67:C67"/>
    <mergeCell ref="D67:E67"/>
    <mergeCell ref="F67:G67"/>
    <mergeCell ref="B68:C68"/>
    <mergeCell ref="D68:E68"/>
    <mergeCell ref="F68:G68"/>
    <mergeCell ref="B65:C65"/>
    <mergeCell ref="D65:E65"/>
    <mergeCell ref="F65:G65"/>
    <mergeCell ref="B66:C66"/>
    <mergeCell ref="D66:E66"/>
    <mergeCell ref="F66:G66"/>
    <mergeCell ref="B63:C63"/>
    <mergeCell ref="D63:E63"/>
    <mergeCell ref="F63:G63"/>
    <mergeCell ref="B64:C64"/>
    <mergeCell ref="D64:E64"/>
    <mergeCell ref="F64:G64"/>
    <mergeCell ref="B61:C61"/>
    <mergeCell ref="D61:E61"/>
    <mergeCell ref="F61:G61"/>
    <mergeCell ref="B62:C62"/>
    <mergeCell ref="D62:E62"/>
    <mergeCell ref="F62:G62"/>
    <mergeCell ref="A57:H57"/>
    <mergeCell ref="B58:C60"/>
    <mergeCell ref="D58:E58"/>
    <mergeCell ref="F58:H58"/>
    <mergeCell ref="D59:E59"/>
    <mergeCell ref="F59:G59"/>
    <mergeCell ref="D60:E60"/>
    <mergeCell ref="F60:G60"/>
    <mergeCell ref="B55:C55"/>
    <mergeCell ref="D55:E55"/>
    <mergeCell ref="F55:G55"/>
    <mergeCell ref="B56:C56"/>
    <mergeCell ref="D56:E56"/>
    <mergeCell ref="F56:G56"/>
    <mergeCell ref="B53:C53"/>
    <mergeCell ref="D53:E53"/>
    <mergeCell ref="F53:G53"/>
    <mergeCell ref="B54:C54"/>
    <mergeCell ref="D54:E54"/>
    <mergeCell ref="F54:G54"/>
    <mergeCell ref="B51:C51"/>
    <mergeCell ref="D51:E51"/>
    <mergeCell ref="F51:G51"/>
    <mergeCell ref="B52:C52"/>
    <mergeCell ref="D52:E52"/>
    <mergeCell ref="F52:G52"/>
    <mergeCell ref="B49:C49"/>
    <mergeCell ref="D49:E49"/>
    <mergeCell ref="F49:G49"/>
    <mergeCell ref="B50:C50"/>
    <mergeCell ref="D50:E50"/>
    <mergeCell ref="F50:G50"/>
    <mergeCell ref="B47:C47"/>
    <mergeCell ref="D47:E47"/>
    <mergeCell ref="F47:G47"/>
    <mergeCell ref="B48:C48"/>
    <mergeCell ref="D48:E48"/>
    <mergeCell ref="F48:G48"/>
    <mergeCell ref="B45:C45"/>
    <mergeCell ref="D45:E45"/>
    <mergeCell ref="F45:G45"/>
    <mergeCell ref="B46:C46"/>
    <mergeCell ref="D46:E46"/>
    <mergeCell ref="F46:G46"/>
    <mergeCell ref="B43:C43"/>
    <mergeCell ref="D43:E43"/>
    <mergeCell ref="F43:G43"/>
    <mergeCell ref="B44:C44"/>
    <mergeCell ref="D44:E44"/>
    <mergeCell ref="F44:G44"/>
    <mergeCell ref="B40:C42"/>
    <mergeCell ref="D40:E41"/>
    <mergeCell ref="F40:H40"/>
    <mergeCell ref="F41:G41"/>
    <mergeCell ref="D42:E42"/>
    <mergeCell ref="F42:G42"/>
    <mergeCell ref="B38:C38"/>
    <mergeCell ref="D38:E38"/>
    <mergeCell ref="F38:G38"/>
    <mergeCell ref="B39:C39"/>
    <mergeCell ref="D39:E39"/>
    <mergeCell ref="F39:G39"/>
    <mergeCell ref="B36:C36"/>
    <mergeCell ref="D36:E36"/>
    <mergeCell ref="F36:G36"/>
    <mergeCell ref="B37:C37"/>
    <mergeCell ref="D37:E37"/>
    <mergeCell ref="F37:G37"/>
    <mergeCell ref="B34:C34"/>
    <mergeCell ref="D34:E34"/>
    <mergeCell ref="F34:G34"/>
    <mergeCell ref="B35:C35"/>
    <mergeCell ref="D35:E35"/>
    <mergeCell ref="F35:G35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IP6:IV6"/>
    <mergeCell ref="A7:H7"/>
    <mergeCell ref="A8:H8"/>
    <mergeCell ref="A10:H10"/>
    <mergeCell ref="B11:C13"/>
    <mergeCell ref="D11:E12"/>
    <mergeCell ref="F11:H11"/>
    <mergeCell ref="F12:G12"/>
    <mergeCell ref="D13:E13"/>
    <mergeCell ref="F13:G13"/>
    <mergeCell ref="A1:F1"/>
    <mergeCell ref="A3:F3"/>
    <mergeCell ref="A4:F4"/>
    <mergeCell ref="A5:F5"/>
    <mergeCell ref="A6:F6"/>
    <mergeCell ref="II6:IN12"/>
  </mergeCells>
  <conditionalFormatting sqref="A8">
    <cfRule type="cellIs" dxfId="22" priority="1" stopIfTrue="1" operator="lessThan">
      <formula>0.25</formula>
    </cfRule>
    <cfRule type="expression" dxfId="21" priority="2" stopIfTrue="1">
      <formula>$D$119&lt;($F$119+$H$119)</formula>
    </cfRule>
  </conditionalFormatting>
  <conditionalFormatting sqref="H132">
    <cfRule type="expression" dxfId="20" priority="3" stopIfTrue="1">
      <formula>A14=1</formula>
    </cfRule>
    <cfRule type="cellIs" dxfId="19" priority="4" stopIfTrue="1" operator="lessThan">
      <formula>0.25</formula>
    </cfRule>
  </conditionalFormatting>
  <conditionalFormatting sqref="F102 D102 A102">
    <cfRule type="expression" dxfId="18" priority="5" stopIfTrue="1">
      <formula>$IV$119=0</formula>
    </cfRule>
  </conditionalFormatting>
  <conditionalFormatting sqref="G132">
    <cfRule type="expression" dxfId="17" priority="6" stopIfTrue="1">
      <formula>XFD14=1</formula>
    </cfRule>
    <cfRule type="cellIs" dxfId="16" priority="7" stopIfTrue="1" operator="lessThan">
      <formula>0.25</formula>
    </cfRule>
  </conditionalFormatting>
  <conditionalFormatting sqref="G132">
    <cfRule type="expression" dxfId="15" priority="8" stopIfTrue="1">
      <formula>$IV$119=0</formula>
    </cfRule>
  </conditionalFormatting>
  <dataValidations count="1">
    <dataValidation type="list" errorStyle="warning" operator="equal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39027777777777778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3" manualBreakCount="3">
    <brk id="39" max="16383" man="1"/>
    <brk id="92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1438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19</vt:i4>
      </vt:variant>
    </vt:vector>
  </HeadingPairs>
  <TitlesOfParts>
    <vt:vector size="36" baseType="lpstr">
      <vt:lpstr>Informações Iniciais</vt:lpstr>
      <vt:lpstr>Anexo 1 - Balanço Orçamentário</vt:lpstr>
      <vt:lpstr>Anexo 2 - Função e Subfunção</vt:lpstr>
      <vt:lpstr>Anexo 3 - RCL</vt:lpstr>
      <vt:lpstr>Anexo 4 - RPPS</vt:lpstr>
      <vt:lpstr>Anexo 5 - Resultado Nominal</vt:lpstr>
      <vt:lpstr>Anexo 6 - Primário Municípios</vt:lpstr>
      <vt:lpstr>Anexo 7 - RP Poder e Órgão</vt:lpstr>
      <vt:lpstr>Anexo 8 - MDE</vt:lpstr>
      <vt:lpstr>Anexo 8 - MDE (Consorciados)</vt:lpstr>
      <vt:lpstr>Anexo 9 - Op Crédito D Capital</vt:lpstr>
      <vt:lpstr>Anexo 10 - Projeção RPPS</vt:lpstr>
      <vt:lpstr>Anexo 11 - Alienação Ativos</vt:lpstr>
      <vt:lpstr>Anexo 12 - Saúde</vt:lpstr>
      <vt:lpstr>Anexo 12 - Saúde (Consorciado)</vt:lpstr>
      <vt:lpstr>Anexo 13 - Despesas PPP</vt:lpstr>
      <vt:lpstr>Anexo 14 - Simplificado</vt:lpstr>
      <vt:lpstr>'Anexo 14 - Simplificado'!Area_de_impressao</vt:lpstr>
      <vt:lpstr>'Anexo 12 - Saúde'!Excel_BuiltIn__FilterDatabase</vt:lpstr>
      <vt:lpstr>'Anexo 1 - Balanço Orçamentário'!Print_Area</vt:lpstr>
      <vt:lpstr>'Anexo 10 - Projeção RPPS'!Print_Area</vt:lpstr>
      <vt:lpstr>'Anexo 11 - Alienação Ativos'!Print_Area</vt:lpstr>
      <vt:lpstr>'Anexo 12 - Saúde'!Print_Area</vt:lpstr>
      <vt:lpstr>'Anexo 12 - Saúde (Consorciado)'!Print_Area</vt:lpstr>
      <vt:lpstr>'Anexo 13 - Despesas PPP'!Print_Area</vt:lpstr>
      <vt:lpstr>'Anexo 14 - Simplificado'!Print_Area</vt:lpstr>
      <vt:lpstr>'Anexo 2 - Função e Subfunção'!Print_Area</vt:lpstr>
      <vt:lpstr>'Anexo 3 - RCL'!Print_Area</vt:lpstr>
      <vt:lpstr>'Anexo 4 - RPPS'!Print_Area</vt:lpstr>
      <vt:lpstr>'Anexo 5 - Resultado Nominal'!Print_Area</vt:lpstr>
      <vt:lpstr>'Anexo 6 - Primário Municípios'!Print_Area</vt:lpstr>
      <vt:lpstr>'Anexo 7 - RP Poder e Órgão'!Print_Area</vt:lpstr>
      <vt:lpstr>'Anexo 8 - MDE'!Print_Area</vt:lpstr>
      <vt:lpstr>'Anexo 8 - MDE (Consorciados)'!Print_Area</vt:lpstr>
      <vt:lpstr>'Anexo 9 - Op Crédito D Capital'!Print_Area</vt:lpstr>
      <vt:lpstr>'Informações Iniciais'!Print_Area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Mizael Mesquita</cp:lastModifiedBy>
  <cp:revision>158</cp:revision>
  <cp:lastPrinted>1601-01-01T00:00:00Z</cp:lastPrinted>
  <dcterms:created xsi:type="dcterms:W3CDTF">2004-08-09T19:29:24Z</dcterms:created>
  <dcterms:modified xsi:type="dcterms:W3CDTF">2019-02-14T14:35:28Z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1046-10.1.0.5785</vt:lpwstr>
  </property>
</Properties>
</file>